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Double" sheetId="1" r:id="rId1"/>
    <sheet name="Klub" sheetId="2" state="hidden" r:id="rId2"/>
  </sheets>
  <definedNames>
    <definedName name="Klub">'Klub'!$A:$B</definedName>
    <definedName name="Medlem">#REF!</definedName>
    <definedName name="_xlnm.Print_Area" localSheetId="0">'Double'!$A$1:$V$54</definedName>
  </definedNames>
  <calcPr fullCalcOnLoad="1"/>
</workbook>
</file>

<file path=xl/sharedStrings.xml><?xml version="1.0" encoding="utf-8"?>
<sst xmlns="http://schemas.openxmlformats.org/spreadsheetml/2006/main" count="85" uniqueCount="66">
  <si>
    <t>Score</t>
  </si>
  <si>
    <t>Snit</t>
  </si>
  <si>
    <t>Indg.</t>
  </si>
  <si>
    <t>Serie</t>
  </si>
  <si>
    <t>Point</t>
  </si>
  <si>
    <t>Plac.</t>
  </si>
  <si>
    <t>Dist.</t>
  </si>
  <si>
    <t>A</t>
  </si>
  <si>
    <t>B</t>
  </si>
  <si>
    <t>C</t>
  </si>
  <si>
    <t>D</t>
  </si>
  <si>
    <t>Spilledato:</t>
  </si>
  <si>
    <t>Runde:</t>
  </si>
  <si>
    <t>V</t>
  </si>
  <si>
    <t>U</t>
  </si>
  <si>
    <t>Resultat</t>
  </si>
  <si>
    <t>Underskrift stævneleder/arrangerende klub</t>
  </si>
  <si>
    <t>Serie %</t>
  </si>
  <si>
    <t>Klubnavn</t>
  </si>
  <si>
    <t>Ingen</t>
  </si>
  <si>
    <t>Skarrild BK</t>
  </si>
  <si>
    <t>Spjald BK</t>
  </si>
  <si>
    <t>SGI</t>
  </si>
  <si>
    <t>NN</t>
  </si>
  <si>
    <t>Plads</t>
  </si>
  <si>
    <t>Medlemsnr.</t>
  </si>
  <si>
    <t>,</t>
  </si>
  <si>
    <t>Snit %</t>
  </si>
  <si>
    <t>1.</t>
  </si>
  <si>
    <t>Flest point</t>
  </si>
  <si>
    <t>2.</t>
  </si>
  <si>
    <t>3.</t>
  </si>
  <si>
    <t xml:space="preserve">Billund </t>
  </si>
  <si>
    <t xml:space="preserve">Borris </t>
  </si>
  <si>
    <t xml:space="preserve">Grindsted </t>
  </si>
  <si>
    <t xml:space="preserve">Grønbjerg </t>
  </si>
  <si>
    <t xml:space="preserve">Horne </t>
  </si>
  <si>
    <t xml:space="preserve">Lem </t>
  </si>
  <si>
    <t xml:space="preserve">Oksbøl </t>
  </si>
  <si>
    <t xml:space="preserve">Sønder Felding </t>
  </si>
  <si>
    <t xml:space="preserve">Sønder Omme </t>
  </si>
  <si>
    <t xml:space="preserve">Strellev-Lyne </t>
  </si>
  <si>
    <t xml:space="preserve">Tarm </t>
  </si>
  <si>
    <t xml:space="preserve">Troldhede </t>
  </si>
  <si>
    <t xml:space="preserve">Varde </t>
  </si>
  <si>
    <t xml:space="preserve">Videbæk </t>
  </si>
  <si>
    <t xml:space="preserve">Vildbjerg </t>
  </si>
  <si>
    <t xml:space="preserve">Ølgod </t>
  </si>
  <si>
    <t xml:space="preserve">Sig </t>
  </si>
  <si>
    <t xml:space="preserve">Skibbild </t>
  </si>
  <si>
    <t>Pulje</t>
  </si>
  <si>
    <t>Klubnr.</t>
  </si>
  <si>
    <t>VBU   MESTERSKABER - DOUBLE</t>
  </si>
  <si>
    <t>Navne</t>
  </si>
  <si>
    <t>% score</t>
  </si>
  <si>
    <t>snit %</t>
  </si>
  <si>
    <t>% score af totalscore</t>
  </si>
  <si>
    <t>% snit af totalsnit</t>
  </si>
  <si>
    <t>Samlet snit</t>
  </si>
  <si>
    <t>Startsnit</t>
  </si>
  <si>
    <t>Helle</t>
  </si>
  <si>
    <t>HUSK…at indsende skemaet snarest efter stævnets afslutning til VBU's turneringsleder. Kan også sendes som e-mail.</t>
  </si>
  <si>
    <t>Herning</t>
  </si>
  <si>
    <t>4.</t>
  </si>
  <si>
    <t>Placering i pulje</t>
  </si>
  <si>
    <t xml:space="preserve">                  OFFLINE - skema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</si>
</sst>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"/>
    <numFmt numFmtId="187" formatCode="dd\.mm\.yyyy"/>
    <numFmt numFmtId="188" formatCode="d\.\ mmmm\ yyyy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0.000"/>
    <numFmt numFmtId="193" formatCode="0.0000"/>
    <numFmt numFmtId="194" formatCode="[$-406]d\.\ mmmm\ yyyy"/>
    <numFmt numFmtId="195" formatCode="[$-406]d\.\ mmmm\ yyyy;@"/>
    <numFmt numFmtId="196" formatCode="000"/>
    <numFmt numFmtId="197" formatCode="d/m\ yyyy;@"/>
    <numFmt numFmtId="198" formatCode="dd\.mm\.yyyy;@"/>
  </numFmts>
  <fonts count="115">
    <font>
      <sz val="10"/>
      <name val="Arial"/>
      <family val="0"/>
    </font>
    <font>
      <b/>
      <sz val="16"/>
      <name val="Arial"/>
      <family val="2"/>
    </font>
    <font>
      <sz val="2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6"/>
      <name val="Eurostile"/>
      <family val="2"/>
    </font>
    <font>
      <i/>
      <sz val="16"/>
      <color indexed="12"/>
      <name val="Eurostile"/>
      <family val="2"/>
    </font>
    <font>
      <sz val="8"/>
      <name val="Eurostile"/>
      <family val="2"/>
    </font>
    <font>
      <sz val="11"/>
      <color indexed="12"/>
      <name val="Eurostile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24"/>
      <name val="Georgia"/>
      <family val="1"/>
    </font>
    <font>
      <sz val="14"/>
      <name val="Georgia"/>
      <family val="1"/>
    </font>
    <font>
      <i/>
      <sz val="14"/>
      <color indexed="12"/>
      <name val="Georgia"/>
      <family val="1"/>
    </font>
    <font>
      <sz val="14"/>
      <name val="Franklin Gothic Medium"/>
      <family val="2"/>
    </font>
    <font>
      <i/>
      <sz val="14"/>
      <color indexed="12"/>
      <name val="Franklin Gothic Medium"/>
      <family val="2"/>
    </font>
    <font>
      <i/>
      <sz val="10"/>
      <name val="Arial"/>
      <family val="2"/>
    </font>
    <font>
      <i/>
      <sz val="14"/>
      <name val="Georgia"/>
      <family val="1"/>
    </font>
    <font>
      <b/>
      <sz val="9"/>
      <name val="Arial"/>
      <family val="2"/>
    </font>
    <font>
      <i/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4"/>
      <color indexed="17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20"/>
      <name val="Arial"/>
      <family val="2"/>
    </font>
    <font>
      <sz val="16"/>
      <name val="Georgia"/>
      <family val="1"/>
    </font>
    <font>
      <b/>
      <i/>
      <sz val="16"/>
      <name val="Garamond"/>
      <family val="1"/>
    </font>
    <font>
      <i/>
      <sz val="16"/>
      <name val="Garamond"/>
      <family val="1"/>
    </font>
    <font>
      <sz val="8"/>
      <name val="Kokila"/>
      <family val="2"/>
    </font>
    <font>
      <sz val="10"/>
      <name val="Kokila"/>
      <family val="2"/>
    </font>
    <font>
      <b/>
      <sz val="24"/>
      <name val="Kokila"/>
      <family val="2"/>
    </font>
    <font>
      <sz val="16"/>
      <name val="Kokila"/>
      <family val="2"/>
    </font>
    <font>
      <i/>
      <sz val="14"/>
      <name val="Kokila"/>
      <family val="2"/>
    </font>
    <font>
      <sz val="14"/>
      <name val="Kokila"/>
      <family val="2"/>
    </font>
    <font>
      <b/>
      <sz val="12"/>
      <name val="Kokila"/>
      <family val="2"/>
    </font>
    <font>
      <b/>
      <sz val="16"/>
      <name val="Arial Unicode MS"/>
      <family val="2"/>
    </font>
    <font>
      <i/>
      <sz val="11"/>
      <name val="Arial Narrow"/>
      <family val="2"/>
    </font>
    <font>
      <b/>
      <sz val="16"/>
      <name val="Garamond"/>
      <family val="1"/>
    </font>
    <font>
      <b/>
      <sz val="36"/>
      <name val="Georgia"/>
      <family val="1"/>
    </font>
    <font>
      <b/>
      <sz val="48"/>
      <name val="Engravers MT"/>
      <family val="1"/>
    </font>
    <font>
      <sz val="48"/>
      <name val="Engravers MT"/>
      <family val="1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4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8"/>
      <name val="Garamond"/>
      <family val="1"/>
    </font>
    <font>
      <b/>
      <sz val="18"/>
      <name val="Franklin Gothic Medium"/>
      <family val="2"/>
    </font>
    <font>
      <b/>
      <sz val="18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8"/>
      <color indexed="9"/>
      <name val="Kartika"/>
      <family val="1"/>
    </font>
    <font>
      <sz val="10"/>
      <color indexed="9"/>
      <name val="Arial"/>
      <family val="2"/>
    </font>
    <font>
      <sz val="8"/>
      <color indexed="9"/>
      <name val="Arial Narrow"/>
      <family val="2"/>
    </font>
    <font>
      <sz val="10"/>
      <color indexed="9"/>
      <name val="Kokila"/>
      <family val="2"/>
    </font>
    <font>
      <sz val="8"/>
      <color indexed="9"/>
      <name val="Kokila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4"/>
      <color indexed="10"/>
      <name val="Arial Narrow"/>
      <family val="2"/>
    </font>
    <font>
      <sz val="8"/>
      <color indexed="9"/>
      <name val="Angsana New"/>
      <family val="1"/>
    </font>
    <font>
      <b/>
      <sz val="16"/>
      <color indexed="62"/>
      <name val="Franklin Gothic Medium"/>
      <family val="2"/>
    </font>
    <font>
      <sz val="16"/>
      <color indexed="62"/>
      <name val="Franklin Gothic Medium"/>
      <family val="2"/>
    </font>
    <font>
      <sz val="14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8"/>
      <color theme="0"/>
      <name val="Kartika"/>
      <family val="1"/>
    </font>
    <font>
      <sz val="10"/>
      <color theme="0"/>
      <name val="Arial"/>
      <family val="2"/>
    </font>
    <font>
      <sz val="8"/>
      <color theme="0"/>
      <name val="Arial Narrow"/>
      <family val="2"/>
    </font>
    <font>
      <sz val="10"/>
      <color theme="0"/>
      <name val="Kokila"/>
      <family val="2"/>
    </font>
    <font>
      <sz val="8"/>
      <color theme="0"/>
      <name val="Kokila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14"/>
      <color rgb="FFFF0000"/>
      <name val="Arial Narrow"/>
      <family val="2"/>
    </font>
    <font>
      <sz val="8"/>
      <color theme="0"/>
      <name val="Angsana New"/>
      <family val="1"/>
    </font>
    <font>
      <sz val="14"/>
      <color theme="3"/>
      <name val="Arial Narrow"/>
      <family val="2"/>
    </font>
    <font>
      <b/>
      <sz val="16"/>
      <color theme="4"/>
      <name val="Franklin Gothic Medium"/>
      <family val="2"/>
    </font>
    <font>
      <sz val="16"/>
      <color theme="4"/>
      <name val="Franklin Gothic Mediu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mediumDashed"/>
      <right style="mediumDashed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medium"/>
      <right style="medium"/>
      <top style="dashed"/>
      <bottom style="double"/>
    </border>
    <border>
      <left style="medium"/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Dashed"/>
      <top style="double"/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Dashed"/>
      <right style="mediumDashed"/>
      <top style="double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Dashed"/>
      <top>
        <color indexed="63"/>
      </top>
      <bottom style="medium"/>
    </border>
    <border>
      <left style="mediumDashed"/>
      <right style="mediumDashed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Dashed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dashed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double"/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9" fillId="21" borderId="2" applyNumberForma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3" fillId="30" borderId="3" applyNumberFormat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95" fillId="21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96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103" fillId="33" borderId="0" xfId="0" applyFont="1" applyFill="1" applyAlignment="1" applyProtection="1">
      <alignment horizontal="center" vertical="center"/>
      <protection hidden="1"/>
    </xf>
    <xf numFmtId="0" fontId="103" fillId="0" borderId="0" xfId="49" applyFont="1" applyBorder="1" applyAlignment="1" applyProtection="1">
      <alignment horizontal="center" vertical="center"/>
      <protection hidden="1"/>
    </xf>
    <xf numFmtId="1" fontId="103" fillId="33" borderId="0" xfId="0" applyNumberFormat="1" applyFont="1" applyFill="1" applyAlignment="1" applyProtection="1">
      <alignment horizontal="center" vertical="center"/>
      <protection hidden="1"/>
    </xf>
    <xf numFmtId="2" fontId="103" fillId="33" borderId="0" xfId="0" applyNumberFormat="1" applyFont="1" applyFill="1" applyAlignment="1" applyProtection="1">
      <alignment horizontal="center" vertical="center"/>
      <protection hidden="1"/>
    </xf>
    <xf numFmtId="2" fontId="103" fillId="0" borderId="0" xfId="49" applyNumberFormat="1" applyFont="1" applyBorder="1" applyAlignment="1" applyProtection="1">
      <alignment horizontal="center" vertical="center"/>
      <protection hidden="1"/>
    </xf>
    <xf numFmtId="3" fontId="103" fillId="33" borderId="0" xfId="0" applyNumberFormat="1" applyFont="1" applyFill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/>
      <protection hidden="1"/>
    </xf>
    <xf numFmtId="0" fontId="105" fillId="0" borderId="0" xfId="49" applyFont="1" applyBorder="1" applyAlignment="1" applyProtection="1">
      <alignment horizontal="center" vertical="center"/>
      <protection hidden="1"/>
    </xf>
    <xf numFmtId="0" fontId="105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" fontId="23" fillId="33" borderId="0" xfId="0" applyNumberFormat="1" applyFont="1" applyFill="1" applyAlignment="1" applyProtection="1">
      <alignment horizontal="center" vertical="center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25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/>
    </xf>
    <xf numFmtId="0" fontId="106" fillId="0" borderId="0" xfId="0" applyFont="1" applyAlignment="1" applyProtection="1">
      <alignment/>
      <protection hidden="1"/>
    </xf>
    <xf numFmtId="0" fontId="107" fillId="33" borderId="0" xfId="0" applyFont="1" applyFill="1" applyAlignment="1" applyProtection="1">
      <alignment horizontal="center" vertical="center"/>
      <protection hidden="1"/>
    </xf>
    <xf numFmtId="0" fontId="31" fillId="33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>
      <alignment/>
    </xf>
    <xf numFmtId="0" fontId="35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8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vertical="center"/>
      <protection hidden="1"/>
    </xf>
    <xf numFmtId="0" fontId="4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right" vertical="center"/>
      <protection hidden="1"/>
    </xf>
    <xf numFmtId="0" fontId="45" fillId="0" borderId="0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0" fontId="108" fillId="34" borderId="0" xfId="0" applyFont="1" applyFill="1" applyAlignment="1" applyProtection="1">
      <alignment/>
      <protection hidden="1"/>
    </xf>
    <xf numFmtId="0" fontId="109" fillId="34" borderId="0" xfId="0" applyFont="1" applyFill="1" applyAlignment="1" applyProtection="1">
      <alignment/>
      <protection hidden="1"/>
    </xf>
    <xf numFmtId="0" fontId="4" fillId="0" borderId="0" xfId="0" applyFont="1" applyAlignment="1">
      <alignment vertical="center"/>
    </xf>
    <xf numFmtId="0" fontId="5" fillId="0" borderId="13" xfId="0" applyFont="1" applyBorder="1" applyAlignment="1" applyProtection="1">
      <alignment vertical="center"/>
      <protection hidden="1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20" fillId="0" borderId="17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0" fillId="0" borderId="0" xfId="0" applyFont="1" applyAlignment="1">
      <alignment horizontal="center" vertical="center"/>
    </xf>
    <xf numFmtId="198" fontId="29" fillId="0" borderId="0" xfId="0" applyNumberFormat="1" applyFont="1" applyAlignment="1" applyProtection="1">
      <alignment horizontal="left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95" fontId="29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right"/>
      <protection hidden="1"/>
    </xf>
    <xf numFmtId="0" fontId="110" fillId="0" borderId="0" xfId="0" applyFont="1" applyBorder="1" applyAlignment="1" applyProtection="1">
      <alignment horizontal="center"/>
      <protection hidden="1"/>
    </xf>
    <xf numFmtId="0" fontId="110" fillId="0" borderId="0" xfId="0" applyFont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111" fillId="0" borderId="0" xfId="0" applyFont="1" applyAlignment="1" applyProtection="1">
      <alignment horizontal="center"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horizontal="center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 vertical="center"/>
    </xf>
    <xf numFmtId="0" fontId="48" fillId="35" borderId="21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/>
      <protection hidden="1"/>
    </xf>
    <xf numFmtId="0" fontId="55" fillId="35" borderId="23" xfId="0" applyFont="1" applyFill="1" applyBorder="1" applyAlignment="1" applyProtection="1">
      <alignment horizontal="center" vertical="center" wrapText="1"/>
      <protection hidden="1"/>
    </xf>
    <xf numFmtId="0" fontId="56" fillId="0" borderId="13" xfId="0" applyFont="1" applyBorder="1" applyAlignment="1" applyProtection="1">
      <alignment vertical="center"/>
      <protection hidden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2" fontId="49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55" fillId="0" borderId="27" xfId="0" applyFont="1" applyBorder="1" applyAlignment="1" applyProtection="1">
      <alignment horizontal="center" vertical="center" wrapText="1"/>
      <protection hidden="1"/>
    </xf>
    <xf numFmtId="0" fontId="21" fillId="0" borderId="28" xfId="0" applyFont="1" applyBorder="1" applyAlignment="1">
      <alignment vertical="center" wrapText="1"/>
    </xf>
    <xf numFmtId="195" fontId="2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/>
    </xf>
    <xf numFmtId="2" fontId="20" fillId="35" borderId="29" xfId="0" applyNumberFormat="1" applyFont="1" applyFill="1" applyBorder="1" applyAlignment="1" applyProtection="1">
      <alignment horizontal="center" vertical="center"/>
      <protection hidden="1"/>
    </xf>
    <xf numFmtId="0" fontId="20" fillId="35" borderId="23" xfId="0" applyFont="1" applyFill="1" applyBorder="1" applyAlignment="1" applyProtection="1">
      <alignment horizontal="center" vertical="center"/>
      <protection hidden="1"/>
    </xf>
    <xf numFmtId="0" fontId="50" fillId="35" borderId="29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vertical="center"/>
    </xf>
    <xf numFmtId="0" fontId="50" fillId="35" borderId="3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50" fillId="35" borderId="30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20" fillId="35" borderId="32" xfId="0" applyFont="1" applyFill="1" applyBorder="1" applyAlignment="1" applyProtection="1">
      <alignment horizontal="center" vertical="center"/>
      <protection hidden="1"/>
    </xf>
    <xf numFmtId="3" fontId="4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0" fillId="35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2" fontId="21" fillId="0" borderId="36" xfId="0" applyNumberFormat="1" applyFont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2" fontId="21" fillId="0" borderId="37" xfId="0" applyNumberFormat="1" applyFont="1" applyBorder="1" applyAlignment="1" applyProtection="1">
      <alignment horizontal="center" vertical="center"/>
      <protection hidden="1"/>
    </xf>
    <xf numFmtId="0" fontId="21" fillId="0" borderId="39" xfId="0" applyFont="1" applyBorder="1" applyAlignment="1" applyProtection="1">
      <alignment horizontal="center" vertical="center"/>
      <protection hidden="1"/>
    </xf>
    <xf numFmtId="3" fontId="44" fillId="0" borderId="33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2" fontId="0" fillId="0" borderId="25" xfId="0" applyNumberFormat="1" applyFont="1" applyBorder="1" applyAlignment="1" applyProtection="1">
      <alignment horizontal="center" vertical="center"/>
      <protection hidden="1"/>
    </xf>
    <xf numFmtId="2" fontId="0" fillId="0" borderId="26" xfId="0" applyNumberFormat="1" applyFont="1" applyBorder="1" applyAlignment="1" applyProtection="1">
      <alignment horizontal="center" vertical="center"/>
      <protection hidden="1"/>
    </xf>
    <xf numFmtId="1" fontId="44" fillId="0" borderId="25" xfId="0" applyNumberFormat="1" applyFont="1" applyBorder="1" applyAlignment="1" applyProtection="1">
      <alignment horizontal="center" vertical="center"/>
      <protection hidden="1"/>
    </xf>
    <xf numFmtId="1" fontId="0" fillId="0" borderId="25" xfId="0" applyNumberFormat="1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2" fontId="49" fillId="0" borderId="43" xfId="0" applyNumberFormat="1" applyFont="1" applyBorder="1" applyAlignment="1" applyProtection="1">
      <alignment horizontal="center" vertical="center"/>
      <protection hidden="1"/>
    </xf>
    <xf numFmtId="2" fontId="49" fillId="0" borderId="44" xfId="0" applyNumberFormat="1" applyFont="1" applyBorder="1" applyAlignment="1" applyProtection="1">
      <alignment horizontal="center" vertical="center"/>
      <protection hidden="1"/>
    </xf>
    <xf numFmtId="2" fontId="0" fillId="0" borderId="45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46" xfId="0" applyNumberFormat="1" applyFont="1" applyBorder="1" applyAlignment="1" applyProtection="1">
      <alignment horizontal="center" vertical="center"/>
      <protection hidden="1"/>
    </xf>
    <xf numFmtId="2" fontId="0" fillId="0" borderId="47" xfId="0" applyNumberFormat="1" applyFont="1" applyBorder="1" applyAlignment="1" applyProtection="1">
      <alignment horizontal="center" vertical="center"/>
      <protection hidden="1"/>
    </xf>
    <xf numFmtId="1" fontId="0" fillId="0" borderId="48" xfId="0" applyNumberFormat="1" applyFont="1" applyBorder="1" applyAlignment="1" applyProtection="1">
      <alignment horizontal="center" vertical="center"/>
      <protection hidden="1"/>
    </xf>
    <xf numFmtId="2" fontId="49" fillId="0" borderId="49" xfId="0" applyNumberFormat="1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0" fillId="0" borderId="52" xfId="0" applyNumberFormat="1" applyFont="1" applyBorder="1" applyAlignment="1" applyProtection="1">
      <alignment horizontal="center" vertical="center"/>
      <protection hidden="1"/>
    </xf>
    <xf numFmtId="1" fontId="0" fillId="0" borderId="53" xfId="0" applyNumberFormat="1" applyFont="1" applyBorder="1" applyAlignment="1" applyProtection="1">
      <alignment horizontal="center" vertical="center"/>
      <protection hidden="1"/>
    </xf>
    <xf numFmtId="1" fontId="44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1" fontId="44" fillId="0" borderId="57" xfId="0" applyNumberFormat="1" applyFont="1" applyBorder="1" applyAlignment="1" applyProtection="1">
      <alignment horizontal="center" vertic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0" fontId="43" fillId="35" borderId="35" xfId="0" applyFont="1" applyFill="1" applyBorder="1" applyAlignment="1">
      <alignment horizontal="center" vertical="center"/>
    </xf>
    <xf numFmtId="0" fontId="43" fillId="35" borderId="59" xfId="0" applyFont="1" applyFill="1" applyBorder="1" applyAlignment="1">
      <alignment horizontal="center" vertical="center"/>
    </xf>
    <xf numFmtId="0" fontId="43" fillId="35" borderId="60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55" xfId="0" applyFont="1" applyFill="1" applyBorder="1" applyAlignment="1">
      <alignment horizontal="center" vertical="center"/>
    </xf>
    <xf numFmtId="0" fontId="43" fillId="35" borderId="52" xfId="0" applyFont="1" applyFill="1" applyBorder="1" applyAlignment="1">
      <alignment horizontal="center" vertical="center"/>
    </xf>
    <xf numFmtId="0" fontId="43" fillId="35" borderId="61" xfId="0" applyFont="1" applyFill="1" applyBorder="1" applyAlignment="1">
      <alignment horizontal="center" vertical="center"/>
    </xf>
    <xf numFmtId="0" fontId="43" fillId="35" borderId="62" xfId="0" applyFont="1" applyFill="1" applyBorder="1" applyAlignment="1">
      <alignment horizontal="center" vertical="center"/>
    </xf>
    <xf numFmtId="0" fontId="43" fillId="35" borderId="6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" fontId="44" fillId="0" borderId="67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/>
      <protection hidden="1"/>
    </xf>
    <xf numFmtId="1" fontId="44" fillId="0" borderId="68" xfId="0" applyNumberFormat="1" applyFont="1" applyBorder="1" applyAlignment="1" applyProtection="1">
      <alignment/>
      <protection hidden="1"/>
    </xf>
    <xf numFmtId="2" fontId="21" fillId="0" borderId="69" xfId="0" applyNumberFormat="1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/>
      <protection hidden="1"/>
    </xf>
    <xf numFmtId="0" fontId="21" fillId="0" borderId="71" xfId="0" applyFont="1" applyBorder="1" applyAlignment="1" applyProtection="1">
      <alignment/>
      <protection hidden="1"/>
    </xf>
    <xf numFmtId="2" fontId="49" fillId="0" borderId="45" xfId="0" applyNumberFormat="1" applyFont="1" applyBorder="1" applyAlignment="1" applyProtection="1">
      <alignment horizontal="center" vertical="center"/>
      <protection hidden="1"/>
    </xf>
    <xf numFmtId="0" fontId="44" fillId="0" borderId="45" xfId="0" applyFont="1" applyBorder="1" applyAlignment="1" applyProtection="1">
      <alignment horizontal="center" vertical="center"/>
      <protection hidden="1"/>
    </xf>
    <xf numFmtId="0" fontId="44" fillId="0" borderId="46" xfId="0" applyFont="1" applyBorder="1" applyAlignment="1" applyProtection="1">
      <alignment horizontal="center" vertical="center"/>
      <protection hidden="1"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3" fontId="0" fillId="0" borderId="35" xfId="0" applyNumberFormat="1" applyFont="1" applyBorder="1" applyAlignment="1" applyProtection="1">
      <alignment horizontal="center" vertical="center"/>
      <protection locked="0"/>
    </xf>
    <xf numFmtId="1" fontId="0" fillId="0" borderId="55" xfId="0" applyNumberFormat="1" applyFont="1" applyBorder="1" applyAlignment="1" applyProtection="1">
      <alignment horizontal="center" vertical="center"/>
      <protection locked="0"/>
    </xf>
    <xf numFmtId="1" fontId="0" fillId="0" borderId="72" xfId="0" applyNumberFormat="1" applyFont="1" applyBorder="1" applyAlignment="1" applyProtection="1">
      <alignment horizontal="center" vertical="center"/>
      <protection locked="0"/>
    </xf>
    <xf numFmtId="1" fontId="0" fillId="0" borderId="7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locked="0"/>
    </xf>
    <xf numFmtId="1" fontId="0" fillId="0" borderId="34" xfId="0" applyNumberFormat="1" applyFont="1" applyBorder="1" applyAlignment="1" applyProtection="1">
      <alignment horizontal="center" vertical="center"/>
      <protection locked="0"/>
    </xf>
    <xf numFmtId="1" fontId="0" fillId="0" borderId="58" xfId="0" applyNumberFormat="1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26" fillId="0" borderId="74" xfId="0" applyNumberFormat="1" applyFont="1" applyBorder="1" applyAlignment="1" applyProtection="1">
      <alignment horizontal="center" vertical="center" wrapText="1"/>
      <protection hidden="1"/>
    </xf>
    <xf numFmtId="0" fontId="47" fillId="0" borderId="75" xfId="0" applyFont="1" applyBorder="1" applyAlignment="1" applyProtection="1">
      <alignment vertical="center" wrapText="1"/>
      <protection hidden="1"/>
    </xf>
    <xf numFmtId="10" fontId="20" fillId="0" borderId="76" xfId="0" applyNumberFormat="1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0" fillId="0" borderId="78" xfId="0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3" fontId="44" fillId="0" borderId="34" xfId="0" applyNumberFormat="1" applyFont="1" applyBorder="1" applyAlignment="1" applyProtection="1">
      <alignment horizontal="center" vertical="center"/>
      <protection hidden="1"/>
    </xf>
    <xf numFmtId="3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/>
      <protection hidden="1"/>
    </xf>
    <xf numFmtId="1" fontId="44" fillId="0" borderId="58" xfId="0" applyNumberFormat="1" applyFont="1" applyBorder="1" applyAlignment="1" applyProtection="1">
      <alignment/>
      <protection hidden="1"/>
    </xf>
    <xf numFmtId="0" fontId="26" fillId="0" borderId="80" xfId="0" applyFont="1" applyBorder="1" applyAlignment="1" applyProtection="1">
      <alignment horizontal="center" vertical="center"/>
      <protection hidden="1"/>
    </xf>
    <xf numFmtId="0" fontId="26" fillId="0" borderId="81" xfId="0" applyFont="1" applyBorder="1" applyAlignment="1" applyProtection="1">
      <alignment horizontal="center" vertical="center"/>
      <protection hidden="1"/>
    </xf>
    <xf numFmtId="0" fontId="26" fillId="0" borderId="82" xfId="0" applyFont="1" applyBorder="1" applyAlignment="1" applyProtection="1">
      <alignment horizontal="center" vertical="center"/>
      <protection hidden="1"/>
    </xf>
    <xf numFmtId="0" fontId="26" fillId="0" borderId="83" xfId="0" applyFont="1" applyBorder="1" applyAlignment="1" applyProtection="1">
      <alignment horizontal="center" vertical="center"/>
      <protection hidden="1"/>
    </xf>
    <xf numFmtId="0" fontId="26" fillId="0" borderId="84" xfId="0" applyFont="1" applyBorder="1" applyAlignment="1" applyProtection="1">
      <alignment horizontal="center" vertical="center"/>
      <protection hidden="1"/>
    </xf>
    <xf numFmtId="0" fontId="26" fillId="0" borderId="77" xfId="0" applyFont="1" applyBorder="1" applyAlignment="1" applyProtection="1">
      <alignment horizontal="center" vertical="center"/>
      <protection hidden="1"/>
    </xf>
    <xf numFmtId="0" fontId="20" fillId="0" borderId="83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2" fontId="20" fillId="0" borderId="86" xfId="0" applyNumberFormat="1" applyFont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vertical="center"/>
      <protection hidden="1"/>
    </xf>
    <xf numFmtId="49" fontId="21" fillId="0" borderId="88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6" fillId="0" borderId="89" xfId="0" applyFont="1" applyBorder="1" applyAlignment="1" applyProtection="1">
      <alignment horizontal="center" vertical="center"/>
      <protection hidden="1"/>
    </xf>
    <xf numFmtId="0" fontId="26" fillId="0" borderId="90" xfId="0" applyFont="1" applyBorder="1" applyAlignment="1" applyProtection="1">
      <alignment horizontal="center" vertical="center"/>
      <protection hidden="1"/>
    </xf>
    <xf numFmtId="0" fontId="26" fillId="0" borderId="91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6" fillId="0" borderId="50" xfId="0" applyFont="1" applyBorder="1" applyAlignment="1" applyProtection="1">
      <alignment horizontal="center" vertical="center" wrapText="1"/>
      <protection hidden="1"/>
    </xf>
    <xf numFmtId="0" fontId="46" fillId="0" borderId="45" xfId="0" applyFont="1" applyBorder="1" applyAlignment="1" applyProtection="1">
      <alignment horizontal="center" vertical="center"/>
      <protection hidden="1"/>
    </xf>
    <xf numFmtId="0" fontId="46" fillId="0" borderId="50" xfId="0" applyFont="1" applyBorder="1" applyAlignment="1" applyProtection="1">
      <alignment horizontal="center" vertical="center"/>
      <protection hidden="1"/>
    </xf>
    <xf numFmtId="0" fontId="46" fillId="0" borderId="46" xfId="0" applyFont="1" applyBorder="1" applyAlignment="1" applyProtection="1">
      <alignment horizontal="center" vertical="center"/>
      <protection hidden="1"/>
    </xf>
    <xf numFmtId="0" fontId="46" fillId="0" borderId="92" xfId="0" applyFont="1" applyBorder="1" applyAlignment="1" applyProtection="1">
      <alignment horizontal="center" vertical="center"/>
      <protection hidden="1"/>
    </xf>
    <xf numFmtId="0" fontId="44" fillId="0" borderId="52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3" fontId="44" fillId="0" borderId="34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center" vertical="center"/>
      <protection hidden="1"/>
    </xf>
    <xf numFmtId="0" fontId="49" fillId="0" borderId="46" xfId="0" applyFont="1" applyBorder="1" applyAlignment="1" applyProtection="1">
      <alignment horizontal="center" vertical="center"/>
      <protection hidden="1"/>
    </xf>
    <xf numFmtId="0" fontId="49" fillId="0" borderId="47" xfId="0" applyFont="1" applyBorder="1" applyAlignment="1" applyProtection="1">
      <alignment horizontal="center" vertical="center"/>
      <protection hidden="1"/>
    </xf>
    <xf numFmtId="188" fontId="40" fillId="0" borderId="14" xfId="0" applyNumberFormat="1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2" fontId="21" fillId="0" borderId="88" xfId="0" applyNumberFormat="1" applyFont="1" applyBorder="1" applyAlignment="1" applyProtection="1">
      <alignment horizontal="center" vertical="center"/>
      <protection locked="0"/>
    </xf>
    <xf numFmtId="2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93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94" xfId="0" applyFont="1" applyBorder="1" applyAlignment="1" applyProtection="1">
      <alignment horizontal="center" vertical="center"/>
      <protection locked="0"/>
    </xf>
    <xf numFmtId="0" fontId="21" fillId="0" borderId="95" xfId="0" applyFont="1" applyBorder="1" applyAlignment="1" applyProtection="1">
      <alignment horizontal="center" vertical="center"/>
      <protection locked="0"/>
    </xf>
    <xf numFmtId="0" fontId="21" fillId="0" borderId="96" xfId="0" applyFont="1" applyBorder="1" applyAlignment="1" applyProtection="1">
      <alignment horizontal="center" vertical="center"/>
      <protection locked="0"/>
    </xf>
    <xf numFmtId="0" fontId="21" fillId="0" borderId="97" xfId="0" applyFont="1" applyBorder="1" applyAlignment="1" applyProtection="1">
      <alignment horizontal="center" vertical="center"/>
      <protection locked="0"/>
    </xf>
    <xf numFmtId="0" fontId="21" fillId="0" borderId="88" xfId="0" applyFont="1" applyBorder="1" applyAlignment="1" applyProtection="1">
      <alignment horizontal="center" vertical="center"/>
      <protection locked="0"/>
    </xf>
    <xf numFmtId="1" fontId="44" fillId="0" borderId="67" xfId="0" applyNumberFormat="1" applyFont="1" applyBorder="1" applyAlignment="1" applyProtection="1">
      <alignment horizontal="center" vertical="center"/>
      <protection locked="0"/>
    </xf>
    <xf numFmtId="1" fontId="44" fillId="0" borderId="45" xfId="0" applyNumberFormat="1" applyFont="1" applyBorder="1" applyAlignment="1" applyProtection="1">
      <alignment/>
      <protection locked="0"/>
    </xf>
    <xf numFmtId="1" fontId="44" fillId="0" borderId="68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3" fontId="44" fillId="0" borderId="35" xfId="0" applyNumberFormat="1" applyFont="1" applyBorder="1" applyAlignment="1" applyProtection="1">
      <alignment horizontal="center" vertical="center"/>
      <protection locked="0"/>
    </xf>
    <xf numFmtId="1" fontId="44" fillId="0" borderId="57" xfId="0" applyNumberFormat="1" applyFont="1" applyBorder="1" applyAlignment="1" applyProtection="1">
      <alignment horizontal="center" vertical="center"/>
      <protection locked="0"/>
    </xf>
    <xf numFmtId="2" fontId="4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3" fontId="44" fillId="0" borderId="57" xfId="0" applyNumberFormat="1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52" fillId="0" borderId="88" xfId="0" applyFont="1" applyBorder="1" applyAlignment="1">
      <alignment horizontal="center" vertical="center"/>
    </xf>
    <xf numFmtId="0" fontId="52" fillId="0" borderId="93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13" xfId="0" applyFont="1" applyBorder="1" applyAlignment="1" applyProtection="1">
      <alignment/>
      <protection locked="0"/>
    </xf>
    <xf numFmtId="0" fontId="49" fillId="0" borderId="88" xfId="0" applyFont="1" applyBorder="1" applyAlignment="1" applyProtection="1">
      <alignment horizontal="center" vertical="center"/>
      <protection hidden="1"/>
    </xf>
    <xf numFmtId="0" fontId="44" fillId="0" borderId="93" xfId="0" applyFont="1" applyBorder="1" applyAlignment="1" applyProtection="1">
      <alignment horizontal="center" vertical="center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26" fillId="0" borderId="98" xfId="0" applyNumberFormat="1" applyFont="1" applyBorder="1" applyAlignment="1" applyProtection="1">
      <alignment horizontal="center" vertical="center"/>
      <protection hidden="1"/>
    </xf>
    <xf numFmtId="0" fontId="26" fillId="0" borderId="99" xfId="0" applyNumberFormat="1" applyFont="1" applyBorder="1" applyAlignment="1" applyProtection="1">
      <alignment horizontal="center" vertical="center"/>
      <protection hidden="1"/>
    </xf>
    <xf numFmtId="0" fontId="26" fillId="0" borderId="100" xfId="0" applyNumberFormat="1" applyFont="1" applyBorder="1" applyAlignment="1" applyProtection="1">
      <alignment horizontal="center" vertical="center"/>
      <protection hidden="1"/>
    </xf>
    <xf numFmtId="0" fontId="26" fillId="0" borderId="98" xfId="0" applyFont="1" applyBorder="1" applyAlignment="1" applyProtection="1">
      <alignment horizontal="center" vertical="center"/>
      <protection hidden="1"/>
    </xf>
    <xf numFmtId="0" fontId="26" fillId="0" borderId="99" xfId="0" applyFont="1" applyBorder="1" applyAlignment="1" applyProtection="1">
      <alignment horizontal="center" vertical="center"/>
      <protection hidden="1"/>
    </xf>
    <xf numFmtId="0" fontId="26" fillId="0" borderId="100" xfId="0" applyFont="1" applyBorder="1" applyAlignment="1" applyProtection="1">
      <alignment horizontal="center" vertical="center"/>
      <protection hidden="1"/>
    </xf>
    <xf numFmtId="0" fontId="44" fillId="0" borderId="67" xfId="0" applyFont="1" applyBorder="1" applyAlignment="1" applyProtection="1">
      <alignment horizontal="center" vertical="center"/>
      <protection hidden="1"/>
    </xf>
    <xf numFmtId="0" fontId="44" fillId="0" borderId="68" xfId="0" applyFont="1" applyBorder="1" applyAlignment="1" applyProtection="1">
      <alignment horizontal="center" vertical="center"/>
      <protection hidden="1"/>
    </xf>
    <xf numFmtId="1" fontId="44" fillId="0" borderId="55" xfId="0" applyNumberFormat="1" applyFont="1" applyBorder="1" applyAlignment="1" applyProtection="1">
      <alignment horizontal="center" vertical="center"/>
      <protection locked="0"/>
    </xf>
    <xf numFmtId="1" fontId="44" fillId="0" borderId="72" xfId="0" applyNumberFormat="1" applyFont="1" applyBorder="1" applyAlignment="1" applyProtection="1">
      <alignment horizontal="center" vertical="center"/>
      <protection locked="0"/>
    </xf>
    <xf numFmtId="0" fontId="44" fillId="0" borderId="51" xfId="0" applyFont="1" applyBorder="1" applyAlignment="1" applyProtection="1">
      <alignment horizontal="center" vertical="center"/>
      <protection hidden="1"/>
    </xf>
    <xf numFmtId="0" fontId="44" fillId="0" borderId="73" xfId="0" applyFont="1" applyBorder="1" applyAlignment="1" applyProtection="1">
      <alignment horizontal="center" vertical="center"/>
      <protection hidden="1"/>
    </xf>
    <xf numFmtId="1" fontId="44" fillId="0" borderId="58" xfId="0" applyNumberFormat="1" applyFont="1" applyBorder="1" applyAlignment="1" applyProtection="1">
      <alignment horizontal="center" vertical="center"/>
      <protection locked="0"/>
    </xf>
    <xf numFmtId="49" fontId="21" fillId="0" borderId="94" xfId="0" applyNumberFormat="1" applyFont="1" applyBorder="1" applyAlignment="1" applyProtection="1">
      <alignment horizontal="center" vertical="center"/>
      <protection locked="0"/>
    </xf>
    <xf numFmtId="49" fontId="21" fillId="0" borderId="95" xfId="0" applyNumberFormat="1" applyFont="1" applyBorder="1" applyAlignment="1" applyProtection="1">
      <alignment horizontal="center" vertical="center"/>
      <protection locked="0"/>
    </xf>
    <xf numFmtId="0" fontId="112" fillId="0" borderId="84" xfId="0" applyFont="1" applyBorder="1" applyAlignment="1">
      <alignment horizontal="left" vertical="center"/>
    </xf>
    <xf numFmtId="0" fontId="112" fillId="0" borderId="0" xfId="0" applyFont="1" applyBorder="1" applyAlignment="1">
      <alignment horizontal="left" vertical="center"/>
    </xf>
    <xf numFmtId="0" fontId="25" fillId="0" borderId="83" xfId="0" applyFont="1" applyBorder="1" applyAlignment="1" applyProtection="1">
      <alignment horizontal="center" vertical="center"/>
      <protection hidden="1"/>
    </xf>
    <xf numFmtId="0" fontId="25" fillId="0" borderId="77" xfId="0" applyFont="1" applyBorder="1" applyAlignment="1" applyProtection="1">
      <alignment/>
      <protection hidden="1"/>
    </xf>
    <xf numFmtId="0" fontId="25" fillId="0" borderId="97" xfId="0" applyFont="1" applyBorder="1" applyAlignment="1" applyProtection="1">
      <alignment/>
      <protection hidden="1"/>
    </xf>
    <xf numFmtId="0" fontId="25" fillId="0" borderId="101" xfId="0" applyFont="1" applyBorder="1" applyAlignment="1" applyProtection="1">
      <alignment/>
      <protection hidden="1"/>
    </xf>
    <xf numFmtId="0" fontId="25" fillId="0" borderId="27" xfId="0" applyFont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53" fillId="0" borderId="93" xfId="0" applyFont="1" applyBorder="1" applyAlignment="1">
      <alignment/>
    </xf>
    <xf numFmtId="0" fontId="53" fillId="0" borderId="23" xfId="0" applyFont="1" applyBorder="1" applyAlignment="1">
      <alignment/>
    </xf>
    <xf numFmtId="49" fontId="21" fillId="0" borderId="93" xfId="0" applyNumberFormat="1" applyFont="1" applyBorder="1" applyAlignment="1" applyProtection="1">
      <alignment horizontal="center" vertical="center"/>
      <protection locked="0"/>
    </xf>
    <xf numFmtId="2" fontId="21" fillId="0" borderId="94" xfId="0" applyNumberFormat="1" applyFont="1" applyBorder="1" applyAlignment="1" applyProtection="1">
      <alignment horizontal="center" vertical="center"/>
      <protection locked="0"/>
    </xf>
    <xf numFmtId="2" fontId="21" fillId="0" borderId="95" xfId="0" applyNumberFormat="1" applyFont="1" applyBorder="1" applyAlignment="1" applyProtection="1">
      <alignment horizontal="center" vertical="center"/>
      <protection locked="0"/>
    </xf>
    <xf numFmtId="0" fontId="21" fillId="0" borderId="102" xfId="0" applyFont="1" applyBorder="1" applyAlignment="1" applyProtection="1">
      <alignment horizontal="center" vertical="center"/>
      <protection locked="0"/>
    </xf>
    <xf numFmtId="0" fontId="21" fillId="0" borderId="103" xfId="0" applyFont="1" applyBorder="1" applyAlignment="1" applyProtection="1">
      <alignment horizontal="center" vertical="center"/>
      <protection locked="0"/>
    </xf>
    <xf numFmtId="0" fontId="27" fillId="0" borderId="61" xfId="0" applyFont="1" applyBorder="1" applyAlignment="1" applyProtection="1">
      <alignment horizontal="center" vertical="center"/>
      <protection hidden="1"/>
    </xf>
    <xf numFmtId="0" fontId="27" fillId="0" borderId="62" xfId="0" applyFont="1" applyBorder="1" applyAlignment="1" applyProtection="1">
      <alignment horizontal="center" vertical="center"/>
      <protection hidden="1"/>
    </xf>
    <xf numFmtId="0" fontId="27" fillId="0" borderId="63" xfId="0" applyFont="1" applyBorder="1" applyAlignment="1" applyProtection="1">
      <alignment horizontal="center" vertical="center"/>
      <protection hidden="1"/>
    </xf>
    <xf numFmtId="0" fontId="50" fillId="35" borderId="29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1" fillId="0" borderId="84" xfId="0" applyNumberFormat="1" applyFont="1" applyFill="1" applyBorder="1" applyAlignment="1" applyProtection="1">
      <alignment horizontal="center" vertical="center"/>
      <protection hidden="1"/>
    </xf>
    <xf numFmtId="0" fontId="21" fillId="0" borderId="84" xfId="0" applyFont="1" applyBorder="1" applyAlignment="1" applyProtection="1">
      <alignment/>
      <protection hidden="1"/>
    </xf>
    <xf numFmtId="1" fontId="113" fillId="35" borderId="88" xfId="0" applyNumberFormat="1" applyFont="1" applyFill="1" applyBorder="1" applyAlignment="1" applyProtection="1">
      <alignment horizontal="center" vertical="center"/>
      <protection hidden="1"/>
    </xf>
    <xf numFmtId="1" fontId="113" fillId="35" borderId="93" xfId="0" applyNumberFormat="1" applyFont="1" applyFill="1" applyBorder="1" applyAlignment="1" applyProtection="1">
      <alignment horizontal="center" vertical="center"/>
      <protection hidden="1"/>
    </xf>
    <xf numFmtId="1" fontId="114" fillId="35" borderId="32" xfId="0" applyNumberFormat="1" applyFont="1" applyFill="1" applyBorder="1" applyAlignment="1" applyProtection="1">
      <alignment/>
      <protection hidden="1"/>
    </xf>
    <xf numFmtId="1" fontId="114" fillId="35" borderId="23" xfId="0" applyNumberFormat="1" applyFont="1" applyFill="1" applyBorder="1" applyAlignment="1" applyProtection="1">
      <alignment/>
      <protection hidden="1"/>
    </xf>
    <xf numFmtId="0" fontId="52" fillId="0" borderId="23" xfId="0" applyFont="1" applyBorder="1" applyAlignment="1">
      <alignment horizontal="center" vertical="center"/>
    </xf>
    <xf numFmtId="2" fontId="21" fillId="0" borderId="104" xfId="0" applyNumberFormat="1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 horizontal="center" vertical="center"/>
      <protection hidden="1"/>
    </xf>
    <xf numFmtId="0" fontId="21" fillId="0" borderId="10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42" fillId="35" borderId="96" xfId="0" applyFont="1" applyFill="1" applyBorder="1" applyAlignment="1">
      <alignment horizontal="center" vertical="center"/>
    </xf>
    <xf numFmtId="0" fontId="0" fillId="35" borderId="44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106" xfId="0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 vertical="center"/>
      <protection locked="0"/>
    </xf>
    <xf numFmtId="1" fontId="0" fillId="0" borderId="56" xfId="0" applyNumberFormat="1" applyFon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1" fontId="1" fillId="0" borderId="106" xfId="0" applyNumberFormat="1" applyFont="1" applyBorder="1" applyAlignment="1" applyProtection="1">
      <alignment horizontal="center" vertical="center"/>
      <protection hidden="1"/>
    </xf>
    <xf numFmtId="1" fontId="113" fillId="35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104" xfId="0" applyNumberFormat="1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0" fontId="43" fillId="35" borderId="16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10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44" fillId="0" borderId="55" xfId="0" applyNumberFormat="1" applyFont="1" applyBorder="1" applyAlignment="1" applyProtection="1">
      <alignment/>
      <protection locked="0"/>
    </xf>
    <xf numFmtId="1" fontId="44" fillId="0" borderId="72" xfId="0" applyNumberFormat="1" applyFont="1" applyBorder="1" applyAlignment="1" applyProtection="1">
      <alignment/>
      <protection locked="0"/>
    </xf>
    <xf numFmtId="3" fontId="110" fillId="0" borderId="0" xfId="0" applyNumberFormat="1" applyFont="1" applyAlignment="1" applyProtection="1">
      <alignment horizontal="left" vertical="center"/>
      <protection hidden="1"/>
    </xf>
    <xf numFmtId="0" fontId="110" fillId="0" borderId="0" xfId="0" applyFont="1" applyAlignment="1" applyProtection="1">
      <alignment horizontal="left" vertical="center"/>
      <protection hidden="1"/>
    </xf>
    <xf numFmtId="3" fontId="110" fillId="0" borderId="0" xfId="0" applyNumberFormat="1" applyFont="1" applyAlignment="1" applyProtection="1">
      <alignment horizontal="right" vertical="center"/>
      <protection hidden="1"/>
    </xf>
    <xf numFmtId="0" fontId="110" fillId="0" borderId="0" xfId="0" applyFont="1" applyAlignment="1" applyProtection="1">
      <alignment horizontal="right" vertical="center"/>
      <protection hidden="1"/>
    </xf>
    <xf numFmtId="0" fontId="44" fillId="0" borderId="57" xfId="0" applyFont="1" applyBorder="1" applyAlignment="1" applyProtection="1">
      <alignment horizontal="center" vertical="center"/>
      <protection hidden="1"/>
    </xf>
    <xf numFmtId="0" fontId="24" fillId="0" borderId="84" xfId="0" applyNumberFormat="1" applyFont="1" applyFill="1" applyBorder="1" applyAlignment="1" applyProtection="1">
      <alignment horizontal="right" vertical="center"/>
      <protection hidden="1"/>
    </xf>
    <xf numFmtId="0" fontId="0" fillId="0" borderId="84" xfId="0" applyBorder="1" applyAlignment="1" applyProtection="1">
      <alignment horizontal="right" vertical="center"/>
      <protection hidden="1"/>
    </xf>
    <xf numFmtId="0" fontId="22" fillId="0" borderId="84" xfId="0" applyFont="1" applyBorder="1" applyAlignment="1" applyProtection="1">
      <alignment horizontal="center" vertical="center"/>
      <protection locked="0"/>
    </xf>
    <xf numFmtId="0" fontId="22" fillId="0" borderId="107" xfId="0" applyFont="1" applyBorder="1" applyAlignment="1">
      <alignment horizontal="center" vertical="center"/>
    </xf>
    <xf numFmtId="0" fontId="25" fillId="0" borderId="44" xfId="0" applyFont="1" applyBorder="1" applyAlignment="1">
      <alignment/>
    </xf>
    <xf numFmtId="0" fontId="25" fillId="0" borderId="108" xfId="0" applyFont="1" applyBorder="1" applyAlignment="1">
      <alignment/>
    </xf>
    <xf numFmtId="0" fontId="25" fillId="0" borderId="109" xfId="0" applyFont="1" applyBorder="1" applyAlignment="1">
      <alignment/>
    </xf>
    <xf numFmtId="0" fontId="25" fillId="0" borderId="106" xfId="0" applyFont="1" applyBorder="1" applyAlignment="1">
      <alignment/>
    </xf>
    <xf numFmtId="0" fontId="25" fillId="0" borderId="110" xfId="0" applyFont="1" applyBorder="1" applyAlignment="1">
      <alignment/>
    </xf>
    <xf numFmtId="1" fontId="44" fillId="0" borderId="54" xfId="0" applyNumberFormat="1" applyFont="1" applyFill="1" applyBorder="1" applyAlignment="1" applyProtection="1">
      <alignment horizontal="center" vertical="center"/>
      <protection hidden="1"/>
    </xf>
    <xf numFmtId="1" fontId="0" fillId="0" borderId="55" xfId="0" applyNumberFormat="1" applyFont="1" applyFill="1" applyBorder="1" applyAlignment="1" applyProtection="1">
      <alignment horizontal="center" vertical="center"/>
      <protection hidden="1"/>
    </xf>
    <xf numFmtId="1" fontId="0" fillId="0" borderId="72" xfId="0" applyNumberFormat="1" applyFont="1" applyFill="1" applyBorder="1" applyAlignment="1" applyProtection="1">
      <alignment horizontal="center" vertical="center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27" fillId="0" borderId="72" xfId="0" applyFont="1" applyBorder="1" applyAlignment="1" applyProtection="1">
      <alignment horizontal="center" vertical="center"/>
      <protection hidden="1"/>
    </xf>
    <xf numFmtId="0" fontId="27" fillId="0" borderId="73" xfId="0" applyFont="1" applyBorder="1" applyAlignment="1" applyProtection="1">
      <alignment horizontal="center" vertical="center"/>
      <protection hidden="1"/>
    </xf>
    <xf numFmtId="0" fontId="27" fillId="0" borderId="111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dxfs count="4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indexed="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36</xdr:row>
      <xdr:rowOff>57150</xdr:rowOff>
    </xdr:from>
    <xdr:to>
      <xdr:col>16</xdr:col>
      <xdr:colOff>123825</xdr:colOff>
      <xdr:row>41</xdr:row>
      <xdr:rowOff>104775</xdr:rowOff>
    </xdr:to>
    <xdr:pic>
      <xdr:nvPicPr>
        <xdr:cNvPr id="1" name="Picture 7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6543675"/>
          <a:ext cx="1019175" cy="1000125"/>
        </a:xfrm>
        <a:prstGeom prst="rect">
          <a:avLst/>
        </a:prstGeom>
        <a:solidFill>
          <a:srgbClr val="4F81BD"/>
        </a:solidFill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0</xdr:rowOff>
    </xdr:from>
    <xdr:to>
      <xdr:col>2</xdr:col>
      <xdr:colOff>1400175</xdr:colOff>
      <xdr:row>13</xdr:row>
      <xdr:rowOff>66675</xdr:rowOff>
    </xdr:to>
    <xdr:pic>
      <xdr:nvPicPr>
        <xdr:cNvPr id="2" name="Picture 7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showGridLines="0" tabSelected="1" workbookViewId="0" topLeftCell="A5">
      <selection activeCell="I14" sqref="I14:J14"/>
    </sheetView>
  </sheetViews>
  <sheetFormatPr defaultColWidth="9.140625" defaultRowHeight="12.75"/>
  <cols>
    <col min="1" max="1" width="4.140625" style="0" customWidth="1"/>
    <col min="2" max="2" width="11.7109375" style="10" customWidth="1"/>
    <col min="3" max="3" width="26.57421875" style="0" customWidth="1"/>
    <col min="4" max="4" width="9.140625" style="0" customWidth="1"/>
    <col min="5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5.7109375" style="0" customWidth="1"/>
    <col min="18" max="19" width="8.7109375" style="0" customWidth="1"/>
    <col min="20" max="20" width="8.7109375" style="37" customWidth="1"/>
    <col min="21" max="22" width="7.7109375" style="0" customWidth="1"/>
    <col min="23" max="23" width="5.421875" style="0" customWidth="1"/>
    <col min="24" max="24" width="4.421875" style="0" customWidth="1"/>
    <col min="25" max="25" width="6.28125" style="0" bestFit="1" customWidth="1"/>
    <col min="26" max="26" width="6.7109375" style="0" bestFit="1" customWidth="1"/>
    <col min="27" max="27" width="9.421875" style="0" bestFit="1" customWidth="1"/>
    <col min="28" max="28" width="6.7109375" style="0" bestFit="1" customWidth="1"/>
    <col min="29" max="33" width="8.00390625" style="0" bestFit="1" customWidth="1"/>
    <col min="34" max="34" width="5.28125" style="0" bestFit="1" customWidth="1"/>
    <col min="35" max="35" width="5.8515625" style="0" bestFit="1" customWidth="1"/>
  </cols>
  <sheetData>
    <row r="1" spans="2:20" s="26" customFormat="1" ht="0.75" customHeight="1">
      <c r="B1" s="20" t="s">
        <v>4</v>
      </c>
      <c r="C1" s="21" t="s">
        <v>27</v>
      </c>
      <c r="D1" s="20" t="s">
        <v>17</v>
      </c>
      <c r="E1" s="21" t="s">
        <v>0</v>
      </c>
      <c r="F1" s="20" t="s">
        <v>2</v>
      </c>
      <c r="G1" s="20" t="s">
        <v>24</v>
      </c>
      <c r="H1" s="20" t="s">
        <v>24</v>
      </c>
      <c r="I1" s="20" t="s">
        <v>24</v>
      </c>
      <c r="J1" s="20" t="s">
        <v>24</v>
      </c>
      <c r="K1" s="20" t="s">
        <v>24</v>
      </c>
      <c r="T1" s="34"/>
    </row>
    <row r="2" spans="2:22" s="26" customFormat="1" ht="0.75" customHeight="1">
      <c r="B2" s="22">
        <f>U19</f>
      </c>
      <c r="C2" s="23">
        <f>T19</f>
      </c>
      <c r="D2" s="24">
        <f>T22</f>
      </c>
      <c r="E2" s="25">
        <f>R19</f>
      </c>
      <c r="F2" s="22">
        <f>R22</f>
      </c>
      <c r="G2" s="20" t="e">
        <f>RANK(B2,B$1:B$5,0)*5000</f>
        <v>#VALUE!</v>
      </c>
      <c r="H2" s="20" t="e">
        <f>RANK(C2,C$1:C$5,0)*1000</f>
        <v>#VALUE!</v>
      </c>
      <c r="I2" s="20" t="e">
        <f>RANK(D2,D$1:D$5,0)*200</f>
        <v>#VALUE!</v>
      </c>
      <c r="J2" s="20" t="e">
        <f>RANK(E2,E$1:E$5,0)*20</f>
        <v>#VALUE!</v>
      </c>
      <c r="K2" s="20" t="e">
        <f>IF(F2=0,200000,SUM(G2:J2))</f>
        <v>#VALUE!</v>
      </c>
      <c r="O2" s="27"/>
      <c r="P2" s="28"/>
      <c r="Q2" s="28"/>
      <c r="R2" s="28"/>
      <c r="S2" s="28"/>
      <c r="T2" s="35"/>
      <c r="U2" s="28"/>
      <c r="V2" s="28"/>
    </row>
    <row r="3" spans="2:22" s="26" customFormat="1" ht="0.75" customHeight="1">
      <c r="B3" s="22">
        <f>U25</f>
      </c>
      <c r="C3" s="23">
        <f>T25</f>
      </c>
      <c r="D3" s="24">
        <f>T28</f>
      </c>
      <c r="E3" s="25">
        <f>R25</f>
      </c>
      <c r="F3" s="22">
        <f>R28</f>
      </c>
      <c r="G3" s="20" t="e">
        <f>RANK(B3,B$1:B$5,0)*5000</f>
        <v>#VALUE!</v>
      </c>
      <c r="H3" s="20" t="e">
        <f>RANK(C3,C$1:C$5,0)*1000</f>
        <v>#VALUE!</v>
      </c>
      <c r="I3" s="20" t="e">
        <f>RANK(D3,D$1:D$5,0)*200</f>
        <v>#VALUE!</v>
      </c>
      <c r="J3" s="20" t="e">
        <f>RANK(E3,E$1:E$5,0)*20</f>
        <v>#VALUE!</v>
      </c>
      <c r="K3" s="20" t="e">
        <f>IF(F3=0,200000,SUM(G3:J3))</f>
        <v>#VALUE!</v>
      </c>
      <c r="O3" s="28"/>
      <c r="P3" s="28"/>
      <c r="Q3" s="28"/>
      <c r="R3" s="28"/>
      <c r="S3" s="28"/>
      <c r="T3" s="35"/>
      <c r="U3" s="28"/>
      <c r="V3" s="28"/>
    </row>
    <row r="4" spans="2:22" s="26" customFormat="1" ht="0.75" customHeight="1">
      <c r="B4" s="22">
        <f>U31</f>
      </c>
      <c r="C4" s="23">
        <f>T31</f>
      </c>
      <c r="D4" s="24">
        <f>T34</f>
      </c>
      <c r="E4" s="25">
        <f>R31</f>
      </c>
      <c r="F4" s="22">
        <f>R34</f>
      </c>
      <c r="G4" s="20" t="e">
        <f>RANK(B4,B$1:B$5,0)*5000</f>
        <v>#VALUE!</v>
      </c>
      <c r="H4" s="20" t="e">
        <f>RANK(C4,C$1:C$5,0)*1000</f>
        <v>#VALUE!</v>
      </c>
      <c r="I4" s="20" t="e">
        <f>RANK(D4,D$1:D$5,0)*200</f>
        <v>#VALUE!</v>
      </c>
      <c r="J4" s="20" t="e">
        <f>RANK(E4,E$1:E$5,0)*20</f>
        <v>#VALUE!</v>
      </c>
      <c r="K4" s="20" t="e">
        <f>IF(F4=0,200000,SUM(G4:J4))</f>
        <v>#VALUE!</v>
      </c>
      <c r="O4" s="28"/>
      <c r="P4" s="28"/>
      <c r="Q4" s="28"/>
      <c r="R4" s="28"/>
      <c r="S4" s="28"/>
      <c r="T4" s="35"/>
      <c r="U4" s="28"/>
      <c r="V4" s="28"/>
    </row>
    <row r="5" spans="2:22" s="26" customFormat="1" ht="0.75" customHeight="1">
      <c r="B5" s="22">
        <f>U37</f>
      </c>
      <c r="C5" s="23">
        <f>T37</f>
      </c>
      <c r="D5" s="24">
        <f>T40</f>
      </c>
      <c r="E5" s="25">
        <f>R37</f>
      </c>
      <c r="F5" s="22">
        <f>R40</f>
      </c>
      <c r="G5" s="20" t="e">
        <f>RANK(B5,B$1:B$5,0)*5000</f>
        <v>#VALUE!</v>
      </c>
      <c r="H5" s="20" t="e">
        <f>RANK(C5,C$1:C$5,0)*1000</f>
        <v>#VALUE!</v>
      </c>
      <c r="I5" s="20" t="e">
        <f>RANK(D5,D$1:D$5,0)*200</f>
        <v>#VALUE!</v>
      </c>
      <c r="J5" s="20" t="e">
        <f>RANK(E5,E$1:E$5,0)*20</f>
        <v>#VALUE!</v>
      </c>
      <c r="K5" s="20" t="e">
        <f>IF(F5=0,200000,SUM(G5:J5))</f>
        <v>#VALUE!</v>
      </c>
      <c r="O5" s="28"/>
      <c r="P5" s="28"/>
      <c r="Q5" s="28"/>
      <c r="R5" s="28"/>
      <c r="S5" s="28"/>
      <c r="T5" s="35"/>
      <c r="U5" s="28"/>
      <c r="V5" s="28"/>
    </row>
    <row r="6" spans="1:22" s="29" customFormat="1" ht="9.75" customHeight="1">
      <c r="A6" s="71">
        <f>B19&amp;B23</f>
      </c>
      <c r="B6" s="71">
        <f>B21&amp;B23</f>
      </c>
      <c r="M6" s="30"/>
      <c r="N6" s="31"/>
      <c r="O6" s="31"/>
      <c r="P6" s="31"/>
      <c r="Q6" s="31"/>
      <c r="R6" s="31"/>
      <c r="S6" s="31"/>
      <c r="T6" s="36"/>
      <c r="U6" s="31"/>
      <c r="V6" s="31"/>
    </row>
    <row r="7" spans="1:20" s="29" customFormat="1" ht="9.75" customHeight="1">
      <c r="A7" s="71">
        <f>B25&amp;B29</f>
      </c>
      <c r="B7" s="71">
        <f>B27&amp;B29</f>
      </c>
      <c r="D7" s="269" t="s">
        <v>52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42"/>
    </row>
    <row r="8" spans="1:22" s="79" customFormat="1" ht="34.5" customHeight="1">
      <c r="A8" s="72">
        <f>B31&amp;B35</f>
      </c>
      <c r="B8" s="72">
        <f>B33&amp;B35</f>
      </c>
      <c r="C8" s="66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44"/>
      <c r="U8" s="43"/>
      <c r="V8" s="43"/>
    </row>
    <row r="9" spans="1:22" s="49" customFormat="1" ht="9.75" customHeight="1">
      <c r="A9" s="71">
        <f>B37&amp;B41</f>
      </c>
      <c r="B9" s="71">
        <f>B39&amp;B41</f>
      </c>
      <c r="C9" s="66"/>
      <c r="D9" s="66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7"/>
      <c r="R9" s="45"/>
      <c r="S9" s="45"/>
      <c r="T9" s="48"/>
      <c r="U9" s="45"/>
      <c r="V9" s="45"/>
    </row>
    <row r="10" spans="2:22" s="49" customFormat="1" ht="20.25">
      <c r="B10" s="66"/>
      <c r="C10" s="66"/>
      <c r="D10" s="66"/>
      <c r="N10" s="50"/>
      <c r="O10" s="50"/>
      <c r="P10" s="51"/>
      <c r="Q10" s="19"/>
      <c r="R10" s="19"/>
      <c r="S10" s="19"/>
      <c r="T10" s="38"/>
      <c r="U10" s="19"/>
      <c r="V10" s="19"/>
    </row>
    <row r="11" spans="2:22" s="49" customFormat="1" ht="10.5" customHeight="1">
      <c r="B11" s="66"/>
      <c r="C11" s="66"/>
      <c r="D11" s="66"/>
      <c r="E11" s="58"/>
      <c r="F11" s="58"/>
      <c r="G11" s="80"/>
      <c r="H11" s="80"/>
      <c r="I11" s="41"/>
      <c r="J11" s="41"/>
      <c r="K11" s="41"/>
      <c r="L11" s="41"/>
      <c r="M11" s="41"/>
      <c r="N11" s="60"/>
      <c r="O11" s="51"/>
      <c r="P11" s="51"/>
      <c r="Q11" s="52"/>
      <c r="R11" s="53"/>
      <c r="S11" s="53"/>
      <c r="T11" s="54"/>
      <c r="U11" s="53"/>
      <c r="V11" s="53"/>
    </row>
    <row r="12" spans="2:22" s="49" customFormat="1" ht="21">
      <c r="B12" s="66"/>
      <c r="C12" s="66"/>
      <c r="D12" s="66"/>
      <c r="F12" s="51"/>
      <c r="G12" s="279" t="s">
        <v>11</v>
      </c>
      <c r="H12" s="280"/>
      <c r="I12" s="255">
        <f ca="1">TODAY()</f>
        <v>44715</v>
      </c>
      <c r="J12" s="256"/>
      <c r="K12" s="256"/>
      <c r="L12" s="256"/>
      <c r="M12" s="256"/>
      <c r="N12" s="60"/>
      <c r="O12" s="51"/>
      <c r="P12" s="51"/>
      <c r="Q12" s="55"/>
      <c r="R12" s="55"/>
      <c r="S12" s="55"/>
      <c r="T12" s="56"/>
      <c r="U12" s="57"/>
      <c r="V12" s="57"/>
    </row>
    <row r="13" spans="2:22" s="49" customFormat="1" ht="10.5" customHeight="1">
      <c r="B13" s="66"/>
      <c r="C13" s="66"/>
      <c r="D13" s="66"/>
      <c r="E13" s="58"/>
      <c r="F13" s="58"/>
      <c r="G13" s="80"/>
      <c r="H13" s="80"/>
      <c r="I13" s="41"/>
      <c r="J13" s="41"/>
      <c r="K13" s="41"/>
      <c r="L13" s="41"/>
      <c r="M13" s="41"/>
      <c r="N13" s="60"/>
      <c r="O13" s="58"/>
      <c r="P13" s="58"/>
      <c r="Q13" s="59"/>
      <c r="R13" s="60"/>
      <c r="S13" s="60"/>
      <c r="T13" s="54"/>
      <c r="U13" s="60"/>
      <c r="V13" s="60"/>
    </row>
    <row r="14" spans="2:22" s="49" customFormat="1" ht="21">
      <c r="B14" s="369" t="s">
        <v>65</v>
      </c>
      <c r="C14" s="369"/>
      <c r="D14" s="369"/>
      <c r="F14" s="51"/>
      <c r="G14" s="279" t="s">
        <v>12</v>
      </c>
      <c r="H14" s="336"/>
      <c r="I14" s="349"/>
      <c r="J14" s="349"/>
      <c r="K14" s="348" t="s">
        <v>50</v>
      </c>
      <c r="L14" s="348"/>
      <c r="M14" s="65"/>
      <c r="N14" s="60"/>
      <c r="O14" s="51"/>
      <c r="P14" s="51"/>
      <c r="Q14" s="55"/>
      <c r="R14" s="55"/>
      <c r="S14" s="55"/>
      <c r="T14" s="61"/>
      <c r="U14" s="62"/>
      <c r="V14" s="63"/>
    </row>
    <row r="15" spans="1:22" s="83" customFormat="1" ht="21" thickBot="1">
      <c r="A15" s="81"/>
      <c r="B15" s="82"/>
      <c r="C15" s="11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64"/>
      <c r="U15" s="74"/>
      <c r="V15" s="74"/>
    </row>
    <row r="16" spans="1:23" s="1" customFormat="1" ht="17.25" customHeight="1">
      <c r="A16" s="307" t="s">
        <v>25</v>
      </c>
      <c r="B16" s="308"/>
      <c r="C16" s="311" t="s">
        <v>53</v>
      </c>
      <c r="D16" s="120" t="s">
        <v>59</v>
      </c>
      <c r="E16" s="345" t="s">
        <v>6</v>
      </c>
      <c r="F16" s="224">
        <f>C19</f>
        <v>0</v>
      </c>
      <c r="G16" s="225"/>
      <c r="H16" s="226"/>
      <c r="I16" s="227">
        <f>C25</f>
        <v>0</v>
      </c>
      <c r="J16" s="228"/>
      <c r="K16" s="229"/>
      <c r="L16" s="227">
        <f>C31</f>
        <v>0</v>
      </c>
      <c r="M16" s="228"/>
      <c r="N16" s="229"/>
      <c r="O16" s="224">
        <f>C37</f>
        <v>0</v>
      </c>
      <c r="P16" s="225"/>
      <c r="Q16" s="226"/>
      <c r="R16" s="230" t="s">
        <v>0</v>
      </c>
      <c r="S16" s="232" t="s">
        <v>1</v>
      </c>
      <c r="T16" s="214" t="s">
        <v>54</v>
      </c>
      <c r="U16" s="216" t="s">
        <v>15</v>
      </c>
      <c r="V16" s="217"/>
      <c r="W16" s="76"/>
    </row>
    <row r="17" spans="1:23" ht="17.25" customHeight="1">
      <c r="A17" s="309"/>
      <c r="B17" s="310"/>
      <c r="C17" s="312"/>
      <c r="D17" s="121"/>
      <c r="E17" s="346"/>
      <c r="F17" s="240">
        <f>C21</f>
        <v>0</v>
      </c>
      <c r="G17" s="241"/>
      <c r="H17" s="242"/>
      <c r="I17" s="290">
        <f>C27</f>
        <v>0</v>
      </c>
      <c r="J17" s="291"/>
      <c r="K17" s="292"/>
      <c r="L17" s="293">
        <f>C33</f>
        <v>0</v>
      </c>
      <c r="M17" s="294"/>
      <c r="N17" s="295"/>
      <c r="O17" s="237">
        <f>C39</f>
        <v>0</v>
      </c>
      <c r="P17" s="238"/>
      <c r="Q17" s="239"/>
      <c r="R17" s="231"/>
      <c r="S17" s="233"/>
      <c r="T17" s="215"/>
      <c r="U17" s="218"/>
      <c r="V17" s="219"/>
      <c r="W17" s="75"/>
    </row>
    <row r="18" spans="1:35" s="12" customFormat="1" ht="34.5" customHeight="1" thickBot="1">
      <c r="A18" s="112"/>
      <c r="B18" s="111" t="s">
        <v>51</v>
      </c>
      <c r="C18" s="111" t="s">
        <v>18</v>
      </c>
      <c r="D18" s="113" t="s">
        <v>58</v>
      </c>
      <c r="E18" s="347"/>
      <c r="F18" s="321" t="s">
        <v>7</v>
      </c>
      <c r="G18" s="322"/>
      <c r="H18" s="323"/>
      <c r="I18" s="388" t="s">
        <v>8</v>
      </c>
      <c r="J18" s="388"/>
      <c r="K18" s="388"/>
      <c r="L18" s="321" t="s">
        <v>9</v>
      </c>
      <c r="M18" s="322"/>
      <c r="N18" s="323"/>
      <c r="O18" s="385" t="s">
        <v>10</v>
      </c>
      <c r="P18" s="386"/>
      <c r="Q18" s="387"/>
      <c r="R18" s="70" t="s">
        <v>2</v>
      </c>
      <c r="S18" s="77" t="s">
        <v>3</v>
      </c>
      <c r="T18" s="78" t="s">
        <v>55</v>
      </c>
      <c r="U18" s="86" t="s">
        <v>4</v>
      </c>
      <c r="V18" s="87" t="s">
        <v>5</v>
      </c>
      <c r="X18" s="16"/>
      <c r="Y18" s="17"/>
      <c r="Z18" s="16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12" customFormat="1" ht="15" customHeight="1" thickTop="1">
      <c r="A19" s="281" t="s">
        <v>7</v>
      </c>
      <c r="B19" s="316"/>
      <c r="C19" s="265"/>
      <c r="D19" s="257"/>
      <c r="E19" s="287">
        <f>IF(D21="","",IF(D23&lt;12,180,IF(D23&gt;46.66,700,CEILING((SUM(D23*15)),10))))</f>
      </c>
      <c r="F19" s="338" t="s">
        <v>13</v>
      </c>
      <c r="G19" s="339"/>
      <c r="H19" s="339"/>
      <c r="I19" s="134"/>
      <c r="J19" s="200">
        <f>IF(I19="","",IF(I19&gt;E19,"FEJL",IF(I22="","Indg.?",IF(J22="","Serie?",FLOOR(SUM(I19/I22),0.01)))))</f>
      </c>
      <c r="K19" s="251"/>
      <c r="L19" s="134"/>
      <c r="M19" s="200">
        <f>IF(L19="","",IF(L19&gt;E19,"FEJL",IF(L22="","Indg.?",IF(M22="","Serie?",FLOOR(SUM(L19/L22),0.01)))))</f>
      </c>
      <c r="N19" s="251"/>
      <c r="O19" s="250"/>
      <c r="P19" s="200">
        <f>IF(O19="","",IF(O19&gt;E19,"FEJL",IF(O22="","Indg.?",IF(P22="","Serie?",FLOOR(SUM(O19/O22),0.01)))))</f>
      </c>
      <c r="Q19" s="251"/>
      <c r="R19" s="146">
        <f>IF(I19+L19+O19&lt;1,"",IF(I19&gt;E19,"",IF(L19&gt;E19,"",IF(O19&gt;E19,"",SUM(I19+L19+O19)))))</f>
      </c>
      <c r="S19" s="200">
        <f>IF(R22="","",FLOOR(SUM(R19/R22),0.01))</f>
      </c>
      <c r="T19" s="333">
        <f>IF(S19="","",IF(S22="","",((R19/(SUM(E19*A50))*100))))</f>
      </c>
      <c r="U19" s="355">
        <f>IF(R19="","",IF(R22="","",SUM(K22,N22,Q22)))</f>
      </c>
      <c r="V19" s="328">
        <f>IF(U25="","",IF(B31="",IF(F2&lt;1,"",RANK(K2,K$2:K$3,1)),IF(B37="",IF(F2&lt;1,"",RANK(K2,K$2:K$4,1)),IF(F2&lt;1,"",RANK(K2,K$2:K$5,1)))))</f>
      </c>
      <c r="X19" s="16"/>
      <c r="Y19" s="17"/>
      <c r="Z19" s="16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12" customFormat="1" ht="15" customHeight="1">
      <c r="A20" s="314"/>
      <c r="B20" s="235"/>
      <c r="C20" s="260"/>
      <c r="D20" s="258"/>
      <c r="E20" s="288"/>
      <c r="F20" s="340"/>
      <c r="G20" s="341"/>
      <c r="H20" s="342"/>
      <c r="I20" s="250"/>
      <c r="J20" s="252"/>
      <c r="K20" s="251"/>
      <c r="L20" s="250"/>
      <c r="M20" s="252"/>
      <c r="N20" s="251"/>
      <c r="O20" s="250"/>
      <c r="P20" s="252"/>
      <c r="Q20" s="251"/>
      <c r="R20" s="220"/>
      <c r="S20" s="201"/>
      <c r="T20" s="334"/>
      <c r="U20" s="356"/>
      <c r="V20" s="358"/>
      <c r="X20" s="16"/>
      <c r="Y20" s="17"/>
      <c r="Z20" s="16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2" customFormat="1" ht="15" customHeight="1">
      <c r="A21" s="314"/>
      <c r="B21" s="303"/>
      <c r="C21" s="319"/>
      <c r="D21" s="317"/>
      <c r="E21" s="288"/>
      <c r="F21" s="340"/>
      <c r="G21" s="341"/>
      <c r="H21" s="342"/>
      <c r="I21" s="271"/>
      <c r="J21" s="253"/>
      <c r="K21" s="254"/>
      <c r="L21" s="271"/>
      <c r="M21" s="253"/>
      <c r="N21" s="254"/>
      <c r="O21" s="250"/>
      <c r="P21" s="253"/>
      <c r="Q21" s="254"/>
      <c r="R21" s="221"/>
      <c r="S21" s="202"/>
      <c r="T21" s="335"/>
      <c r="U21" s="356"/>
      <c r="V21" s="358"/>
      <c r="X21" s="16"/>
      <c r="Y21" s="17"/>
      <c r="Z21" s="16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2" customFormat="1" ht="15" customHeight="1">
      <c r="A22" s="314"/>
      <c r="B22" s="304"/>
      <c r="C22" s="320"/>
      <c r="D22" s="318"/>
      <c r="E22" s="288"/>
      <c r="F22" s="340"/>
      <c r="G22" s="341"/>
      <c r="H22" s="342"/>
      <c r="I22" s="272"/>
      <c r="J22" s="171"/>
      <c r="K22" s="296">
        <f>IF(I19="","",IF(I22="","",IF(F25="","",IF(I19+F25=E19+E25,1,IF(I19=E19,2,0)))))</f>
      </c>
      <c r="L22" s="272"/>
      <c r="M22" s="171"/>
      <c r="N22" s="300">
        <f>IF(L19="","",IF(L22="","",IF(F31="","",IF(L19+F31=E19+E31,1,IF(L19=E19,2,0)))))</f>
      </c>
      <c r="O22" s="272"/>
      <c r="P22" s="266"/>
      <c r="Q22" s="300">
        <f>IF(O19="","",IF(O22="","",IF(F37="","",IF(O19+F37=E19+E37,1,IF(O19=E19,2,0)))))</f>
      </c>
      <c r="R22" s="174">
        <f>IF(I22+L22+O22&lt;1,"",SUM(I22+L22+O22))</f>
      </c>
      <c r="S22" s="194">
        <f>IF(J22+M22+P22&lt;1,"",MAX(J22,M22,P22))</f>
      </c>
      <c r="T22" s="197">
        <f>IF(S19="","",IF(S22="","",(S19/(D19+D21))*100))</f>
      </c>
      <c r="U22" s="356"/>
      <c r="V22" s="358"/>
      <c r="X22" s="16"/>
      <c r="Y22" s="17"/>
      <c r="Z22" s="16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22" ht="15" customHeight="1">
      <c r="A23" s="314"/>
      <c r="B23" s="139"/>
      <c r="C23" s="126">
        <f>IF(B23="","",VLOOKUP(B23,Klub,2,FALSE))</f>
      </c>
      <c r="D23" s="124">
        <f>IF(D21="","",SUM(D19:D22))</f>
      </c>
      <c r="E23" s="288"/>
      <c r="F23" s="340"/>
      <c r="G23" s="341"/>
      <c r="H23" s="342"/>
      <c r="I23" s="208"/>
      <c r="J23" s="366"/>
      <c r="K23" s="201"/>
      <c r="L23" s="208"/>
      <c r="M23" s="298"/>
      <c r="N23" s="247"/>
      <c r="O23" s="208"/>
      <c r="P23" s="267"/>
      <c r="Q23" s="247"/>
      <c r="R23" s="222"/>
      <c r="S23" s="195"/>
      <c r="T23" s="198"/>
      <c r="U23" s="356"/>
      <c r="V23" s="358"/>
    </row>
    <row r="24" spans="1:22" ht="15" customHeight="1" thickBot="1">
      <c r="A24" s="315"/>
      <c r="B24" s="313"/>
      <c r="C24" s="127"/>
      <c r="D24" s="125"/>
      <c r="E24" s="289"/>
      <c r="F24" s="343"/>
      <c r="G24" s="344"/>
      <c r="H24" s="344"/>
      <c r="I24" s="302"/>
      <c r="J24" s="367"/>
      <c r="K24" s="297"/>
      <c r="L24" s="302"/>
      <c r="M24" s="299"/>
      <c r="N24" s="301"/>
      <c r="O24" s="302"/>
      <c r="P24" s="268"/>
      <c r="Q24" s="301"/>
      <c r="R24" s="223"/>
      <c r="S24" s="196"/>
      <c r="T24" s="199"/>
      <c r="U24" s="357"/>
      <c r="V24" s="359"/>
    </row>
    <row r="25" spans="1:22" ht="15" customHeight="1" thickTop="1">
      <c r="A25" s="281" t="s">
        <v>8</v>
      </c>
      <c r="B25" s="234"/>
      <c r="C25" s="263"/>
      <c r="D25" s="265"/>
      <c r="E25" s="287">
        <f>IF(D27="","",IF(D29&lt;12,180,IF(D29&gt;46.66,700,CEILING((SUM(D29*15)),10))))</f>
      </c>
      <c r="F25" s="134"/>
      <c r="G25" s="158">
        <f>IF(I19="","",IF(F25="","Score?",IF(F25&gt;E25,"FEJL",IF(G28="","Serie?",IF(K22="","",FLOOR(SUM(F25/F28),0.01))))))</f>
      </c>
      <c r="H25" s="165"/>
      <c r="I25" s="361" t="s">
        <v>8</v>
      </c>
      <c r="J25" s="362"/>
      <c r="K25" s="362"/>
      <c r="L25" s="134"/>
      <c r="M25" s="200">
        <f>IF(L25="","",IF(L25&gt;E25,"FEJL",IF(L28="","Indg.?",IF(M28="","Serie?",FLOOR(SUM(L25/L28),0.01)))))</f>
      </c>
      <c r="N25" s="273"/>
      <c r="O25" s="134"/>
      <c r="P25" s="200">
        <f>IF(O25="","",IF(O25&gt;E25,"FEJL",IF(O28="","Indg.?",IF(P28="","Serie?",FLOOR(SUM(O25/O28),0.01)))))</f>
      </c>
      <c r="Q25" s="273"/>
      <c r="R25" s="146">
        <f>IF(F25+L25+O25&lt;1,"",IF(F25&gt;E25,"",IF(L25&gt;E25,"",IF(O25&gt;E25,"",SUM(F25+L25+O25)))))</f>
      </c>
      <c r="S25" s="117">
        <f>IF(R28="","",FLOOR(SUM(R25/R28),0.01))</f>
      </c>
      <c r="T25" s="141">
        <f>IF(S25="","",IF(S28="","",((R25/(SUM(E25*B50))*100))))</f>
      </c>
      <c r="U25" s="351">
        <f>IF(R25="","",IF(R28="","",SUM(H28,N28,Q28)))</f>
      </c>
      <c r="V25" s="328">
        <f>IF(U25="","",IF(B31="",IF(F3&lt;1,"",RANK(K3,K$2:K$3,1)),IF(B37="",IF(F3&lt;1,"",RANK(K3,K$2:K$4,1)),IF(F3&lt;1,"",RANK(K3,K$2:K$5,1)))))</f>
      </c>
    </row>
    <row r="26" spans="1:22" ht="15" customHeight="1">
      <c r="A26" s="282"/>
      <c r="B26" s="235"/>
      <c r="C26" s="264"/>
      <c r="D26" s="260"/>
      <c r="E26" s="288"/>
      <c r="F26" s="203"/>
      <c r="G26" s="243"/>
      <c r="H26" s="244"/>
      <c r="I26" s="361"/>
      <c r="J26" s="362"/>
      <c r="K26" s="362"/>
      <c r="L26" s="250"/>
      <c r="M26" s="166"/>
      <c r="N26" s="274"/>
      <c r="O26" s="135"/>
      <c r="P26" s="166"/>
      <c r="Q26" s="274"/>
      <c r="R26" s="147"/>
      <c r="S26" s="118"/>
      <c r="T26" s="142"/>
      <c r="U26" s="352"/>
      <c r="V26" s="329"/>
    </row>
    <row r="27" spans="1:22" ht="15" customHeight="1">
      <c r="A27" s="282"/>
      <c r="B27" s="303"/>
      <c r="C27" s="236"/>
      <c r="D27" s="261"/>
      <c r="E27" s="288"/>
      <c r="F27" s="203"/>
      <c r="G27" s="245"/>
      <c r="H27" s="246"/>
      <c r="I27" s="361"/>
      <c r="J27" s="362"/>
      <c r="K27" s="362"/>
      <c r="L27" s="271"/>
      <c r="M27" s="275"/>
      <c r="N27" s="276"/>
      <c r="O27" s="136"/>
      <c r="P27" s="275"/>
      <c r="Q27" s="276"/>
      <c r="R27" s="148"/>
      <c r="S27" s="119"/>
      <c r="T27" s="143"/>
      <c r="U27" s="352"/>
      <c r="V27" s="329"/>
    </row>
    <row r="28" spans="1:22" ht="15" customHeight="1">
      <c r="A28" s="282"/>
      <c r="B28" s="304"/>
      <c r="C28" s="264"/>
      <c r="D28" s="262"/>
      <c r="E28" s="288"/>
      <c r="F28" s="382" t="str">
        <f>IF(I22="","LÅST",$I$22)</f>
        <v>LÅST</v>
      </c>
      <c r="G28" s="171"/>
      <c r="H28" s="247">
        <f>IF(F25="","",IF(G28="","",IF(K22="","",IF(F25+I19=E19+E25,1,IF(F25=E25,2,0)))))</f>
      </c>
      <c r="I28" s="361"/>
      <c r="J28" s="362"/>
      <c r="K28" s="362"/>
      <c r="L28" s="272"/>
      <c r="M28" s="171"/>
      <c r="N28" s="300">
        <f>IF(L25="","",IF(L28="","",IF(I31="","",IF(L25+I31=E25+E31,1,IF(L25=E25,2,0)))))</f>
      </c>
      <c r="O28" s="277"/>
      <c r="P28" s="171"/>
      <c r="Q28" s="300">
        <f>IF(O25="","",IF(O28="","",IF(I37="","",IF(O25+I37=E25+E37,1,IF(O25=E25,2,0)))))</f>
      </c>
      <c r="R28" s="174">
        <f>IF(R25="","",SUM(I22+L28+O28))</f>
      </c>
      <c r="S28" s="212">
        <f>IF(G28+M28+P28&lt;1,"",MAX(G28,M28,P28))</f>
      </c>
      <c r="T28" s="144">
        <f>IF(S25="","",IF(S28="","",(S25/(D25+D27)*100)))</f>
      </c>
      <c r="U28" s="352"/>
      <c r="V28" s="329"/>
    </row>
    <row r="29" spans="1:22" ht="15" customHeight="1">
      <c r="A29" s="282"/>
      <c r="B29" s="324"/>
      <c r="C29" s="128">
        <f>IF(B29="","",VLOOKUP(B29,Klub,2,FALSE))</f>
      </c>
      <c r="D29" s="124">
        <f>IF(D27="","",SUM(D25:D28))</f>
      </c>
      <c r="E29" s="288"/>
      <c r="F29" s="383"/>
      <c r="G29" s="205"/>
      <c r="H29" s="248"/>
      <c r="I29" s="361"/>
      <c r="J29" s="362"/>
      <c r="K29" s="362"/>
      <c r="L29" s="209"/>
      <c r="M29" s="205"/>
      <c r="N29" s="247"/>
      <c r="O29" s="135"/>
      <c r="P29" s="205"/>
      <c r="Q29" s="247"/>
      <c r="R29" s="147"/>
      <c r="S29" s="118"/>
      <c r="T29" s="142"/>
      <c r="U29" s="352"/>
      <c r="V29" s="329"/>
    </row>
    <row r="30" spans="1:22" ht="15" customHeight="1" thickBot="1">
      <c r="A30" s="332"/>
      <c r="B30" s="325"/>
      <c r="C30" s="129"/>
      <c r="D30" s="125"/>
      <c r="E30" s="289"/>
      <c r="F30" s="384"/>
      <c r="G30" s="206"/>
      <c r="H30" s="249"/>
      <c r="I30" s="363"/>
      <c r="J30" s="364"/>
      <c r="K30" s="364"/>
      <c r="L30" s="210"/>
      <c r="M30" s="206"/>
      <c r="N30" s="301"/>
      <c r="O30" s="278"/>
      <c r="P30" s="206"/>
      <c r="Q30" s="301"/>
      <c r="R30" s="211"/>
      <c r="S30" s="213"/>
      <c r="T30" s="145"/>
      <c r="U30" s="353"/>
      <c r="V30" s="354"/>
    </row>
    <row r="31" spans="1:22" ht="15" customHeight="1" thickTop="1">
      <c r="A31" s="281" t="s">
        <v>9</v>
      </c>
      <c r="B31" s="234"/>
      <c r="C31" s="263"/>
      <c r="D31" s="265"/>
      <c r="E31" s="287">
        <f>IF(D33="","",IF(D35&lt;12,180,IF(D35&gt;46.66,700,CEILING((SUM(D35*15)),10))))</f>
      </c>
      <c r="F31" s="134"/>
      <c r="G31" s="158">
        <f>IF(L19="","",IF(F31="","Score?",IF(F31&gt;E31,"FEJL",IF(G34="","Serie?",IF(N22="","",FLOOR(SUM(F31/F34),0.01))))))</f>
      </c>
      <c r="H31" s="165"/>
      <c r="I31" s="134"/>
      <c r="J31" s="158">
        <f>IF(L25="","",IF(I31="","Score?",IF(I31&gt;E31,"FEJL",IF(J34="","Serie?",IF(N28="","",FLOOR(SUM(I31/I34),0.01))))))</f>
      </c>
      <c r="K31" s="165"/>
      <c r="L31" s="176" t="s">
        <v>14</v>
      </c>
      <c r="M31" s="177"/>
      <c r="N31" s="178"/>
      <c r="O31" s="134"/>
      <c r="P31" s="158">
        <f>IF(O31="","",IF(O31&gt;E31,"FEJL",IF(O34="","Indg.?",IF(P34="","Serie?",FLOOR(SUM(O31/O34),0.01)))))</f>
      </c>
      <c r="Q31" s="159"/>
      <c r="R31" s="146">
        <f>IF(F31+I31+O31&lt;1,"",IF(F31&gt;E31,"",IF(I31&gt;E31,"",IF(O31&gt;E31,"",SUM(F31+I31+O31)))))</f>
      </c>
      <c r="S31" s="117">
        <f>IF(R34="","",FLOOR(SUM(R31/R34),0.01))</f>
      </c>
      <c r="T31" s="141">
        <f>IF(S31="","",IF(S34="","",((R31/(SUM(E31*A54))*100))))</f>
      </c>
      <c r="U31" s="351">
        <f>IF(R31="","",IF(R34="","",SUM(H34,K34,Q34)))</f>
      </c>
      <c r="V31" s="328">
        <f>IF(U31="","",IF(B31="","",IF(B37="",IF(F4&lt;1,"",RANK(K4,K$1:K$4,1)),IF(F4&lt;1,"",RANK(K4,K$2:K$5,1)))))</f>
      </c>
    </row>
    <row r="32" spans="1:22" ht="15" customHeight="1">
      <c r="A32" s="282"/>
      <c r="B32" s="235"/>
      <c r="C32" s="264"/>
      <c r="D32" s="260"/>
      <c r="E32" s="288"/>
      <c r="F32" s="203"/>
      <c r="G32" s="166"/>
      <c r="H32" s="167"/>
      <c r="I32" s="203"/>
      <c r="J32" s="166"/>
      <c r="K32" s="167"/>
      <c r="L32" s="179"/>
      <c r="M32" s="180"/>
      <c r="N32" s="181"/>
      <c r="O32" s="135"/>
      <c r="P32" s="160"/>
      <c r="Q32" s="161"/>
      <c r="R32" s="147"/>
      <c r="S32" s="118"/>
      <c r="T32" s="142"/>
      <c r="U32" s="352"/>
      <c r="V32" s="329"/>
    </row>
    <row r="33" spans="1:22" ht="15" customHeight="1">
      <c r="A33" s="282"/>
      <c r="B33" s="303"/>
      <c r="C33" s="236"/>
      <c r="D33" s="261"/>
      <c r="E33" s="288"/>
      <c r="F33" s="204"/>
      <c r="G33" s="166"/>
      <c r="H33" s="167"/>
      <c r="I33" s="204"/>
      <c r="J33" s="166"/>
      <c r="K33" s="167"/>
      <c r="L33" s="179"/>
      <c r="M33" s="180"/>
      <c r="N33" s="181"/>
      <c r="O33" s="136"/>
      <c r="P33" s="162"/>
      <c r="Q33" s="163"/>
      <c r="R33" s="148"/>
      <c r="S33" s="119"/>
      <c r="T33" s="143"/>
      <c r="U33" s="352"/>
      <c r="V33" s="329"/>
    </row>
    <row r="34" spans="1:22" ht="15" customHeight="1">
      <c r="A34" s="282"/>
      <c r="B34" s="304"/>
      <c r="C34" s="264"/>
      <c r="D34" s="262"/>
      <c r="E34" s="288"/>
      <c r="F34" s="149" t="str">
        <f>IF(L22="","LÅST",$L$22)</f>
        <v>LÅST</v>
      </c>
      <c r="G34" s="171"/>
      <c r="H34" s="168">
        <f>IF(F31="","",IF(G34="","",IF(N22="","",IF(F31+L19=E19+E31,1,IF(F31=E31,2,0)))))</f>
      </c>
      <c r="I34" s="149" t="str">
        <f>IF(L28="","LÅST",$L$28)</f>
        <v>LÅST</v>
      </c>
      <c r="J34" s="171"/>
      <c r="K34" s="168">
        <f>IF(I31="","",IF(J34="","",IF(N28="","",IF(I31+L25=E25+E31,1,IF(I31=E31,2,0)))))</f>
      </c>
      <c r="L34" s="179"/>
      <c r="M34" s="180"/>
      <c r="N34" s="181"/>
      <c r="O34" s="208"/>
      <c r="P34" s="298"/>
      <c r="Q34" s="300">
        <f>IF(O31="","",IF(O34="","",IF(L37="","",IF(O31+L37=E31+E37,1,IF(O31=E31,2,0)))))</f>
      </c>
      <c r="R34" s="174">
        <f>IF(R31="","",SUM(L22+L28+O34))</f>
      </c>
      <c r="S34" s="154">
        <f>IF(G34+J34+P34&lt;1,"",MAX(G34,J34,P34))</f>
      </c>
      <c r="T34" s="144">
        <f>IF(S31="","",IF(S34="","",(S31/(D31+D33)*100)))</f>
      </c>
      <c r="U34" s="352"/>
      <c r="V34" s="329"/>
    </row>
    <row r="35" spans="1:22" ht="15" customHeight="1">
      <c r="A35" s="282"/>
      <c r="B35" s="139"/>
      <c r="C35" s="126">
        <f>IF(B35="","",VLOOKUP(B35,Klub,2,FALSE))</f>
      </c>
      <c r="D35" s="124">
        <f>IF(D33="","",SUM(D31:D34))</f>
      </c>
      <c r="E35" s="288"/>
      <c r="F35" s="150"/>
      <c r="G35" s="205"/>
      <c r="H35" s="169"/>
      <c r="I35" s="150"/>
      <c r="J35" s="205"/>
      <c r="K35" s="169"/>
      <c r="L35" s="179"/>
      <c r="M35" s="180"/>
      <c r="N35" s="181"/>
      <c r="O35" s="209"/>
      <c r="P35" s="205"/>
      <c r="Q35" s="247"/>
      <c r="R35" s="150"/>
      <c r="S35" s="155"/>
      <c r="T35" s="142"/>
      <c r="U35" s="352"/>
      <c r="V35" s="329"/>
    </row>
    <row r="36" spans="1:25" ht="15" customHeight="1" thickBot="1">
      <c r="A36" s="332"/>
      <c r="B36" s="140"/>
      <c r="C36" s="130"/>
      <c r="D36" s="125"/>
      <c r="E36" s="289"/>
      <c r="F36" s="175"/>
      <c r="G36" s="206"/>
      <c r="H36" s="207"/>
      <c r="I36" s="175"/>
      <c r="J36" s="206"/>
      <c r="K36" s="207"/>
      <c r="L36" s="182"/>
      <c r="M36" s="183"/>
      <c r="N36" s="184"/>
      <c r="O36" s="210"/>
      <c r="P36" s="206"/>
      <c r="Q36" s="301"/>
      <c r="R36" s="175"/>
      <c r="S36" s="164"/>
      <c r="T36" s="145"/>
      <c r="U36" s="353"/>
      <c r="V36" s="331"/>
      <c r="X36" s="16"/>
      <c r="Y36" s="18"/>
    </row>
    <row r="37" spans="1:22" ht="15" customHeight="1" thickTop="1">
      <c r="A37" s="281" t="s">
        <v>10</v>
      </c>
      <c r="B37" s="234"/>
      <c r="C37" s="236"/>
      <c r="D37" s="259"/>
      <c r="E37" s="287">
        <f>IF(D39="","",IF(D41&lt;12,180,IF(D41&gt;46.66,700,CEILING((SUM(D41*15)),10))))</f>
      </c>
      <c r="F37" s="134"/>
      <c r="G37" s="158">
        <f>IF(O19="","",IF(F37="","Score?",IF(F37&gt;E37,"FEJL",IF(G40="","Serie?",IF(Q22="","",FLOOR(SUM(F37/F40),0.01))))))</f>
      </c>
      <c r="H37" s="165"/>
      <c r="I37" s="134"/>
      <c r="J37" s="158">
        <f>IF(O25="","",IF(I37="","Score?",IF(I37&gt;E37,"FEJL",IF(J40="","Serie?",IF(Q28="","",FLOOR(SUM(I37/I40),0.01))))))</f>
      </c>
      <c r="K37" s="165"/>
      <c r="L37" s="134"/>
      <c r="M37" s="158">
        <f>IF(O31="","",IF(L37="","Score?",IF(L37&gt;E37,"FEJL",IF(M40="","Serie?",IF(Q34="","",FLOOR(SUM(L37/L40),0.01))))))</f>
      </c>
      <c r="N37" s="165"/>
      <c r="O37" s="185" t="s">
        <v>26</v>
      </c>
      <c r="P37" s="186"/>
      <c r="Q37" s="187"/>
      <c r="R37" s="146">
        <f>IF(F37+I37+L37&lt;1,"",IF(F2431&gt;E37,"",IF(I37&gt;E37,"",IF(L37&gt;E37,"",SUM(F37+I37+L37)))))</f>
      </c>
      <c r="S37" s="117">
        <f>IF(R40="","",FLOOR(SUM(R37/R40),0.01))</f>
      </c>
      <c r="T37" s="141">
        <f>IF(S37="","",IF(S40="","",((R37/(SUM(E37*B54))*100))))</f>
      </c>
      <c r="U37" s="351">
        <f>IF(R37="","",IF(R40="","",SUM(H40,K40,N40)))</f>
      </c>
      <c r="V37" s="328">
        <f>IF(U37="","",IF(B37="","",IF(F5&lt;1,"",RANK(K5,K$1:K$5,1))))</f>
      </c>
    </row>
    <row r="38" spans="1:22" ht="15" customHeight="1">
      <c r="A38" s="282"/>
      <c r="B38" s="235"/>
      <c r="C38" s="236"/>
      <c r="D38" s="260"/>
      <c r="E38" s="288"/>
      <c r="F38" s="135"/>
      <c r="G38" s="166"/>
      <c r="H38" s="167"/>
      <c r="I38" s="135"/>
      <c r="J38" s="166"/>
      <c r="K38" s="167"/>
      <c r="L38" s="135"/>
      <c r="M38" s="166"/>
      <c r="N38" s="167"/>
      <c r="O38" s="188"/>
      <c r="P38" s="189"/>
      <c r="Q38" s="190"/>
      <c r="R38" s="147"/>
      <c r="S38" s="152"/>
      <c r="T38" s="142"/>
      <c r="U38" s="352"/>
      <c r="V38" s="329"/>
    </row>
    <row r="39" spans="1:22" ht="15" customHeight="1">
      <c r="A39" s="282"/>
      <c r="B39" s="303"/>
      <c r="C39" s="319"/>
      <c r="D39" s="261"/>
      <c r="E39" s="288"/>
      <c r="F39" s="136"/>
      <c r="G39" s="166"/>
      <c r="H39" s="167"/>
      <c r="I39" s="136"/>
      <c r="J39" s="166"/>
      <c r="K39" s="167"/>
      <c r="L39" s="136"/>
      <c r="M39" s="166"/>
      <c r="N39" s="167"/>
      <c r="O39" s="188"/>
      <c r="P39" s="189"/>
      <c r="Q39" s="190"/>
      <c r="R39" s="148"/>
      <c r="S39" s="153"/>
      <c r="T39" s="143"/>
      <c r="U39" s="352"/>
      <c r="V39" s="329"/>
    </row>
    <row r="40" spans="1:22" ht="15" customHeight="1">
      <c r="A40" s="282"/>
      <c r="B40" s="304"/>
      <c r="C40" s="320"/>
      <c r="D40" s="262"/>
      <c r="E40" s="288"/>
      <c r="F40" s="372" t="str">
        <f>IF(O22="","LÅST",$O$22)</f>
        <v>LÅST</v>
      </c>
      <c r="G40" s="171"/>
      <c r="H40" s="168">
        <f>IF(F37="","",IF(G40="","",IF(Q22="","",IF(F37+O19=E19+E37,1,IF(F37=E37,2,0)))))</f>
      </c>
      <c r="I40" s="149" t="str">
        <f>IF(O28="","LÅST",$O$28)</f>
        <v>LÅST</v>
      </c>
      <c r="J40" s="171"/>
      <c r="K40" s="168">
        <f>IF(I37="","",IF(J40="","",IF(Q28="","",IF(I37+O25=E25+E37,1,IF(I37=E37,2,0)))))</f>
      </c>
      <c r="L40" s="149" t="str">
        <f>IF(O34="","LÅST",$O$34)</f>
        <v>LÅST</v>
      </c>
      <c r="M40" s="171"/>
      <c r="N40" s="168">
        <f>IF(L37="","",IF(M40="","",IF(Q34="","",IF(L37+O31=E31+E37,1,IF(L37=E37,2,0)))))</f>
      </c>
      <c r="O40" s="188"/>
      <c r="P40" s="189"/>
      <c r="Q40" s="190"/>
      <c r="R40" s="149">
        <f>IF(R37="","",SUM(O22+O28+O34))</f>
      </c>
      <c r="S40" s="154">
        <f>IF(G40+J40+M40&lt;1,"",MAX(G40,J40,M40))</f>
      </c>
      <c r="T40" s="144">
        <f>IF(S37="","",IF(S40="","",(S37/(D37+D39)*100)))</f>
      </c>
      <c r="U40" s="352"/>
      <c r="V40" s="329"/>
    </row>
    <row r="41" spans="1:22" ht="15" customHeight="1">
      <c r="A41" s="282"/>
      <c r="B41" s="137"/>
      <c r="C41" s="131">
        <f>IF(B41="","",VLOOKUP(B41,Klub,2,FALSE))</f>
      </c>
      <c r="D41" s="124">
        <f>IF(D39="","",SUM(D37:D40))</f>
      </c>
      <c r="E41" s="288"/>
      <c r="F41" s="147"/>
      <c r="G41" s="205"/>
      <c r="H41" s="169"/>
      <c r="I41" s="150"/>
      <c r="J41" s="205"/>
      <c r="K41" s="169"/>
      <c r="L41" s="150"/>
      <c r="M41" s="172"/>
      <c r="N41" s="169"/>
      <c r="O41" s="188"/>
      <c r="P41" s="189"/>
      <c r="Q41" s="190"/>
      <c r="R41" s="150"/>
      <c r="S41" s="155"/>
      <c r="T41" s="142"/>
      <c r="U41" s="352"/>
      <c r="V41" s="329"/>
    </row>
    <row r="42" spans="1:22" ht="15" customHeight="1" thickBot="1">
      <c r="A42" s="283"/>
      <c r="B42" s="138"/>
      <c r="C42" s="132"/>
      <c r="D42" s="133"/>
      <c r="E42" s="289"/>
      <c r="F42" s="147"/>
      <c r="G42" s="350"/>
      <c r="H42" s="169"/>
      <c r="I42" s="151"/>
      <c r="J42" s="350"/>
      <c r="K42" s="170"/>
      <c r="L42" s="151"/>
      <c r="M42" s="173"/>
      <c r="N42" s="170"/>
      <c r="O42" s="191"/>
      <c r="P42" s="192"/>
      <c r="Q42" s="193"/>
      <c r="R42" s="151"/>
      <c r="S42" s="156"/>
      <c r="T42" s="157"/>
      <c r="U42" s="360"/>
      <c r="V42" s="330"/>
    </row>
    <row r="43" spans="2:22" s="2" customFormat="1" ht="20.25" customHeight="1">
      <c r="B43" s="305">
        <f>IF(I14="","",IF(B29="","HUSK…Medlemsnr. = Fødselsdato",""""))</f>
      </c>
      <c r="C43" s="305"/>
      <c r="D43" s="306"/>
      <c r="E43" s="306"/>
      <c r="F43" s="305"/>
      <c r="G43" s="373">
        <f>IF(C19="Medlem ikke fundet","Indtast navn her……",IF(C21="Medlem ikke fundet","Indtast navn her……",IF(C25="Medlem ikke fundet","Indtast navn her……",IF(C27="Medlem ikke fundet","Indtast navn her……",IF(C31="Medlem ikke fundet","Indtast navn her……",IF(C33="Medlem ikke fundet","Indtast navn her……",IF(C37="Medlem ikke fundet","Indtast navn her……",IF(C39="Medlem ikke fundet","Indtast navn her……",""))))))))</f>
      </c>
      <c r="H43" s="374"/>
      <c r="I43" s="374"/>
      <c r="J43" s="374"/>
      <c r="K43" s="375">
        <f>IF(G43="","","NAVN")</f>
      </c>
      <c r="L43" s="375"/>
      <c r="M43" s="375"/>
      <c r="N43" s="375"/>
      <c r="O43" s="375"/>
      <c r="P43" s="375"/>
      <c r="Q43" s="375"/>
      <c r="T43" s="39"/>
      <c r="U43" s="4"/>
      <c r="V43" s="4"/>
    </row>
    <row r="44" spans="2:22" s="2" customFormat="1" ht="15" customHeight="1">
      <c r="B44" s="370">
        <f>IF(E19="","",IF(I19&gt;E19,"FEJL…Score er større end distancen",IF(L19&gt;E19,"FEJL…Score er større end distancen",IF(O19&gt;E19,"FEJL…Score er større end distancen",""))))</f>
      </c>
      <c r="C44" s="371"/>
      <c r="D44" s="371"/>
      <c r="E44" s="371"/>
      <c r="F44" s="371"/>
      <c r="G44" s="371"/>
      <c r="H44" s="371"/>
      <c r="I44" s="368">
        <f>IF(E37="","",IF(F37&gt;E37,"FEJL…Score er større end distancen",IF(I37&gt;E37,"FEJL…Score er større end distancen",IF(L37&gt;E37,"FEJL…Score er større end distancen",""))))</f>
      </c>
      <c r="J44" s="369"/>
      <c r="K44" s="369"/>
      <c r="L44" s="369"/>
      <c r="M44" s="369"/>
      <c r="N44" s="369"/>
      <c r="O44" s="369"/>
      <c r="S44" s="32" t="s">
        <v>28</v>
      </c>
      <c r="T44" s="365" t="s">
        <v>64</v>
      </c>
      <c r="U44" s="365"/>
      <c r="V44" s="116"/>
    </row>
    <row r="45" spans="2:22" s="2" customFormat="1" ht="15" customHeight="1">
      <c r="B45" s="370">
        <f>IF(E25="","",IF(F25&gt;E25,"FEJL…Score er større end distancen",IF(L25&gt;E25,"FEJL…Score er større end distancen",IF(O25&gt;E25,"FEJL…Score er større end distancen",""))))</f>
      </c>
      <c r="C45" s="371"/>
      <c r="D45" s="371"/>
      <c r="E45" s="371"/>
      <c r="F45" s="371"/>
      <c r="G45" s="371"/>
      <c r="H45" s="371"/>
      <c r="I45" s="368">
        <f>IF(E31="","",IF(F31&gt;E31,"FEJL…Score er større end distancen",IF(I31&gt;E31,"FEJL…Score er større end distancen",IF(O31&gt;E31,"FEJL…Score er større end distancen",""))))</f>
      </c>
      <c r="J45" s="369"/>
      <c r="K45" s="369"/>
      <c r="L45" s="369"/>
      <c r="M45" s="369"/>
      <c r="N45" s="369"/>
      <c r="O45" s="369"/>
      <c r="P45" s="73"/>
      <c r="S45" s="32" t="s">
        <v>30</v>
      </c>
      <c r="T45" s="365" t="s">
        <v>29</v>
      </c>
      <c r="U45" s="365"/>
      <c r="V45" s="365"/>
    </row>
    <row r="46" spans="1:22" s="1" customFormat="1" ht="15" customHeight="1">
      <c r="A46" s="122">
        <f>C23</f>
      </c>
      <c r="B46" s="123"/>
      <c r="C46" s="89">
        <f ca="1">NOW()</f>
        <v>44715.43435173611</v>
      </c>
      <c r="E46" s="284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R46" s="8"/>
      <c r="S46" s="32" t="s">
        <v>31</v>
      </c>
      <c r="T46" s="337" t="s">
        <v>57</v>
      </c>
      <c r="U46" s="337"/>
      <c r="V46" s="337"/>
    </row>
    <row r="47" spans="1:22" s="1" customFormat="1" ht="19.5" customHeight="1" thickBot="1">
      <c r="A47" s="104">
        <f>IF(I19&gt;1,1,"")</f>
      </c>
      <c r="B47" s="105">
        <f>IF(F25&gt;1,1,"")</f>
      </c>
      <c r="C47" s="84"/>
      <c r="D47" s="85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R47" s="8"/>
      <c r="S47" s="115" t="s">
        <v>63</v>
      </c>
      <c r="T47" s="337" t="s">
        <v>56</v>
      </c>
      <c r="U47" s="337"/>
      <c r="V47" s="337"/>
    </row>
    <row r="48" spans="1:22" s="83" customFormat="1" ht="19.5" customHeight="1">
      <c r="A48" s="104">
        <f>IF(L19&gt;1,1,"")</f>
      </c>
      <c r="B48" s="105">
        <f>IF(L25&gt;1,1,"")</f>
      </c>
      <c r="C48" s="90"/>
      <c r="D48" s="90"/>
      <c r="E48" s="91"/>
      <c r="F48" s="326" t="s">
        <v>16</v>
      </c>
      <c r="G48" s="327"/>
      <c r="H48" s="327"/>
      <c r="I48" s="327"/>
      <c r="J48" s="327"/>
      <c r="K48" s="327"/>
      <c r="L48" s="327"/>
      <c r="M48" s="327"/>
      <c r="N48" s="327"/>
      <c r="O48" s="327"/>
      <c r="R48" s="88"/>
      <c r="T48" s="92"/>
      <c r="U48" s="93"/>
      <c r="V48" s="94"/>
    </row>
    <row r="49" spans="1:21" s="83" customFormat="1" ht="0.75" customHeight="1">
      <c r="A49" s="104">
        <f>IF(O19&gt;1,1,"")</f>
      </c>
      <c r="B49" s="106">
        <f>IF(O25&gt;1,1,"")</f>
      </c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97"/>
      <c r="O49" s="97"/>
      <c r="P49" s="97"/>
      <c r="Q49" s="97"/>
      <c r="R49" s="97"/>
      <c r="S49" s="97"/>
      <c r="T49" s="97"/>
      <c r="U49" s="97"/>
    </row>
    <row r="50" spans="1:22" s="83" customFormat="1" ht="0.75" customHeight="1">
      <c r="A50" s="107">
        <f>SUM(A47:A49)</f>
        <v>0</v>
      </c>
      <c r="B50" s="107">
        <f>SUM(B47:B49)</f>
        <v>0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83" customFormat="1" ht="0.75" customHeight="1">
      <c r="A51" s="107">
        <f>IF(F31&gt;1,1,"")</f>
      </c>
      <c r="B51" s="107">
        <f>IF(F37&gt;1,1,"")</f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s="83" customFormat="1" ht="0.75" customHeight="1">
      <c r="A52" s="107">
        <f>IF(I31&gt;1,1,"")</f>
      </c>
      <c r="B52" s="107">
        <f>IF(I37&gt;1,1,"")</f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</row>
    <row r="53" spans="1:22" s="83" customFormat="1" ht="0.75" customHeight="1">
      <c r="A53" s="107">
        <f>IF(O31&gt;1,1,"")</f>
      </c>
      <c r="B53" s="107">
        <f>IF(L37&gt;1,1,"")</f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1:22" s="83" customFormat="1" ht="0.75" customHeight="1">
      <c r="A54" s="107">
        <f>SUM(A51:A53)</f>
        <v>0</v>
      </c>
      <c r="B54" s="107">
        <f>SUM(B51:B53)</f>
        <v>0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3" customFormat="1" ht="0.75" customHeight="1">
      <c r="A55" s="108"/>
      <c r="B55" s="68"/>
      <c r="C55" s="99"/>
      <c r="D55" s="99"/>
      <c r="E55" s="100"/>
      <c r="F55" s="69"/>
      <c r="G55" s="69"/>
      <c r="H55" s="69"/>
      <c r="I55" s="69"/>
      <c r="J55" s="100"/>
      <c r="K55" s="69"/>
      <c r="L55" s="69"/>
      <c r="M55" s="69"/>
      <c r="N55" s="69"/>
      <c r="O55" s="69"/>
      <c r="P55" s="101"/>
      <c r="Q55" s="101"/>
      <c r="R55" s="101"/>
      <c r="S55" s="101"/>
      <c r="T55" s="40"/>
      <c r="U55" s="101"/>
      <c r="V55" s="101"/>
    </row>
    <row r="56" spans="1:22" s="102" customFormat="1" ht="15" customHeight="1" thickBot="1">
      <c r="A56" s="109"/>
      <c r="B56" s="103"/>
      <c r="C56" s="103"/>
      <c r="D56" s="103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101"/>
      <c r="Q56" s="101"/>
      <c r="R56" s="101"/>
      <c r="S56" s="101"/>
      <c r="T56" s="40"/>
      <c r="U56" s="101"/>
      <c r="V56" s="101"/>
    </row>
    <row r="57" spans="1:22" s="1" customFormat="1" ht="15" customHeight="1" thickTop="1">
      <c r="A57" s="376" t="s">
        <v>61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8"/>
    </row>
    <row r="58" spans="1:22" s="1" customFormat="1" ht="15" customHeight="1" thickBot="1">
      <c r="A58" s="379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1"/>
    </row>
    <row r="59" spans="2:15" ht="13.5" thickTop="1">
      <c r="B59" s="5"/>
      <c r="C59" s="5"/>
      <c r="D59" s="10"/>
      <c r="E59" s="9"/>
      <c r="F59" s="5"/>
      <c r="G59" s="7"/>
      <c r="H59" s="6"/>
      <c r="I59" s="6"/>
      <c r="J59" s="7"/>
      <c r="K59" s="6"/>
      <c r="L59" s="6"/>
      <c r="M59" s="7"/>
      <c r="N59" s="6"/>
      <c r="O59" s="6"/>
    </row>
    <row r="60" spans="2:15" ht="12.75">
      <c r="B60" s="5"/>
      <c r="C60" s="5"/>
      <c r="D60" s="5"/>
      <c r="E60" s="5"/>
      <c r="F60" s="5"/>
      <c r="G60" s="7"/>
      <c r="H60" s="6"/>
      <c r="I60" s="6"/>
      <c r="J60" s="7"/>
      <c r="K60" s="6"/>
      <c r="L60" s="6"/>
      <c r="M60" s="7"/>
      <c r="N60" s="6"/>
      <c r="O60" s="6"/>
    </row>
    <row r="61" spans="2:15" ht="12.75">
      <c r="B61" s="5"/>
      <c r="C61" s="5"/>
      <c r="D61" s="5"/>
      <c r="E61" s="5"/>
      <c r="F61" s="5"/>
      <c r="G61" s="7"/>
      <c r="H61" s="6"/>
      <c r="I61" s="6"/>
      <c r="J61" s="7"/>
      <c r="K61" s="6"/>
      <c r="L61" s="6"/>
      <c r="M61" s="7"/>
      <c r="N61" s="6"/>
      <c r="O61" s="6"/>
    </row>
    <row r="62" spans="2:15" ht="12.75">
      <c r="B62" s="5"/>
      <c r="C62" s="5"/>
      <c r="D62" s="5"/>
      <c r="E62" s="5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2:15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5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2:15" ht="12.75">
      <c r="B66" s="11"/>
      <c r="C66" s="11"/>
      <c r="D66" s="11"/>
      <c r="E66" s="110"/>
      <c r="F66" s="11"/>
      <c r="G66" s="11"/>
      <c r="H66" s="11"/>
      <c r="I66" s="11"/>
      <c r="J66" s="11"/>
      <c r="K66" s="11"/>
      <c r="L66" s="11"/>
      <c r="M66" s="11"/>
      <c r="N66" s="11"/>
      <c r="O66" s="11"/>
    </row>
  </sheetData>
  <sheetProtection password="CC84" sheet="1" selectLockedCells="1"/>
  <protectedRanges>
    <protectedRange sqref="Q10:V10" name="Omr?de38"/>
    <protectedRange sqref="V31:V35 V37:V41" name="Omr?de34"/>
    <protectedRange sqref="L37:L39 L41" name="Omr?de32"/>
    <protectedRange sqref="I37:I39 I41" name="Omr?de30"/>
    <protectedRange sqref="F37:F39 F41" name="Omr?de28"/>
    <protectedRange sqref="I31:I33 I35" name="Omr?de26"/>
    <protectedRange sqref="F31:F33 F35" name="Omr?de24"/>
    <protectedRange sqref="F25:F27 F29" name="Omr?de22"/>
    <protectedRange sqref="P30" name="Omr?de20"/>
    <protectedRange sqref="O23:O24" name="Omr?de18"/>
    <protectedRange sqref="M24" name="Omr?de16"/>
    <protectedRange sqref="J22" name="Omr?de14"/>
    <protectedRange sqref="E24 E30 E36 E42" name="Omr?de12"/>
    <protectedRange sqref="B36" name="Omr?de10"/>
    <protectedRange sqref="C41 D25:D28 D31:D34 D37:D40" name="Omr?de6"/>
    <protectedRange sqref="V14" name="Omr?de4"/>
    <protectedRange sqref="H14" name="Omr?de2"/>
    <protectedRange sqref="Q12:V12" name="Omr?de1"/>
    <protectedRange sqref="Q14:S14" name="Omr?de3"/>
    <protectedRange sqref="C25:C28 C31:C34 C37:C40" name="Omr?de5"/>
    <protectedRange sqref="B25:B28" name="Omr?de7"/>
    <protectedRange sqref="B31:B34" name="Omr?de9"/>
    <protectedRange sqref="B37:B40" name="Omr?de11"/>
    <protectedRange sqref="I23:I24 L25:L30 O25:O36" name="Omr?de13"/>
    <protectedRange sqref="L23:L24" name="Omr?de15"/>
    <protectedRange sqref="M30" name="Omr?de17"/>
    <protectedRange sqref="P24" name="Omr?de19"/>
    <protectedRange sqref="P36" name="Omr?de21"/>
    <protectedRange sqref="G30" name="Omr?de23"/>
    <protectedRange sqref="G36" name="Omr?de25"/>
    <protectedRange sqref="J36" name="Omr?de27"/>
    <protectedRange sqref="G42" name="Omr?de29"/>
    <protectedRange sqref="J42" name="Omr?de31"/>
    <protectedRange sqref="M42" name="Omr?de33"/>
  </protectedRanges>
  <mergeCells count="182">
    <mergeCell ref="T44:U44"/>
    <mergeCell ref="B14:D14"/>
    <mergeCell ref="A57:V58"/>
    <mergeCell ref="T37:T39"/>
    <mergeCell ref="F25:F27"/>
    <mergeCell ref="F28:F30"/>
    <mergeCell ref="O18:Q18"/>
    <mergeCell ref="I18:K18"/>
    <mergeCell ref="M19:N21"/>
    <mergeCell ref="L22:L24"/>
    <mergeCell ref="L19:L21"/>
    <mergeCell ref="B44:H44"/>
    <mergeCell ref="B45:H45"/>
    <mergeCell ref="I45:O45"/>
    <mergeCell ref="I37:I39"/>
    <mergeCell ref="I40:I42"/>
    <mergeCell ref="F40:F42"/>
    <mergeCell ref="G40:G42"/>
    <mergeCell ref="G43:J43"/>
    <mergeCell ref="K43:Q43"/>
    <mergeCell ref="J37:K39"/>
    <mergeCell ref="I25:K30"/>
    <mergeCell ref="M28:M30"/>
    <mergeCell ref="T45:V45"/>
    <mergeCell ref="J22:J24"/>
    <mergeCell ref="Q22:Q24"/>
    <mergeCell ref="P25:Q27"/>
    <mergeCell ref="P28:P30"/>
    <mergeCell ref="Q28:Q30"/>
    <mergeCell ref="I44:O44"/>
    <mergeCell ref="K40:K42"/>
    <mergeCell ref="J19:K21"/>
    <mergeCell ref="J40:J42"/>
    <mergeCell ref="T46:V46"/>
    <mergeCell ref="U25:U30"/>
    <mergeCell ref="V25:V30"/>
    <mergeCell ref="U19:U24"/>
    <mergeCell ref="V19:V24"/>
    <mergeCell ref="U31:U36"/>
    <mergeCell ref="U37:U42"/>
    <mergeCell ref="T19:T21"/>
    <mergeCell ref="G14:H14"/>
    <mergeCell ref="T47:V47"/>
    <mergeCell ref="E19:E24"/>
    <mergeCell ref="F19:H24"/>
    <mergeCell ref="I19:I21"/>
    <mergeCell ref="E16:E18"/>
    <mergeCell ref="K14:L14"/>
    <mergeCell ref="I14:J14"/>
    <mergeCell ref="L18:N18"/>
    <mergeCell ref="I22:I24"/>
    <mergeCell ref="A25:A30"/>
    <mergeCell ref="A31:A36"/>
    <mergeCell ref="C21:C22"/>
    <mergeCell ref="B25:B26"/>
    <mergeCell ref="B27:B28"/>
    <mergeCell ref="F31:F33"/>
    <mergeCell ref="F34:F36"/>
    <mergeCell ref="G31:H33"/>
    <mergeCell ref="G34:G36"/>
    <mergeCell ref="F18:H18"/>
    <mergeCell ref="B29:B30"/>
    <mergeCell ref="D25:D26"/>
    <mergeCell ref="B31:B32"/>
    <mergeCell ref="F48:O48"/>
    <mergeCell ref="V37:V42"/>
    <mergeCell ref="V31:V36"/>
    <mergeCell ref="N28:N30"/>
    <mergeCell ref="P34:P36"/>
    <mergeCell ref="Q34:Q36"/>
    <mergeCell ref="E37:E42"/>
    <mergeCell ref="H34:H36"/>
    <mergeCell ref="F37:F39"/>
    <mergeCell ref="G37:H39"/>
    <mergeCell ref="C39:C40"/>
    <mergeCell ref="H40:H42"/>
    <mergeCell ref="B39:B40"/>
    <mergeCell ref="B43:F43"/>
    <mergeCell ref="A16:B17"/>
    <mergeCell ref="C16:C17"/>
    <mergeCell ref="B23:B24"/>
    <mergeCell ref="A19:A24"/>
    <mergeCell ref="B19:B20"/>
    <mergeCell ref="B21:B22"/>
    <mergeCell ref="D21:D22"/>
    <mergeCell ref="B33:B34"/>
    <mergeCell ref="A37:A42"/>
    <mergeCell ref="E46:P47"/>
    <mergeCell ref="E25:E30"/>
    <mergeCell ref="E31:E36"/>
    <mergeCell ref="I17:K17"/>
    <mergeCell ref="L17:N17"/>
    <mergeCell ref="K22:K24"/>
    <mergeCell ref="M22:M24"/>
    <mergeCell ref="N22:N24"/>
    <mergeCell ref="O22:O24"/>
    <mergeCell ref="P22:P24"/>
    <mergeCell ref="D7:S8"/>
    <mergeCell ref="C27:C28"/>
    <mergeCell ref="L25:L27"/>
    <mergeCell ref="L28:L30"/>
    <mergeCell ref="M25:N27"/>
    <mergeCell ref="O25:O27"/>
    <mergeCell ref="O28:O30"/>
    <mergeCell ref="C19:C20"/>
    <mergeCell ref="G12:H12"/>
    <mergeCell ref="I12:M12"/>
    <mergeCell ref="D19:D20"/>
    <mergeCell ref="D37:D38"/>
    <mergeCell ref="D39:D40"/>
    <mergeCell ref="C31:C32"/>
    <mergeCell ref="C33:C34"/>
    <mergeCell ref="D33:D34"/>
    <mergeCell ref="D31:D32"/>
    <mergeCell ref="D27:D28"/>
    <mergeCell ref="C25:C26"/>
    <mergeCell ref="B37:B38"/>
    <mergeCell ref="D29:D30"/>
    <mergeCell ref="C37:C38"/>
    <mergeCell ref="O17:Q17"/>
    <mergeCell ref="F17:H17"/>
    <mergeCell ref="G25:H27"/>
    <mergeCell ref="G28:G30"/>
    <mergeCell ref="H28:H30"/>
    <mergeCell ref="O19:O21"/>
    <mergeCell ref="P19:Q21"/>
    <mergeCell ref="T16:T17"/>
    <mergeCell ref="U16:V17"/>
    <mergeCell ref="R19:R21"/>
    <mergeCell ref="R22:R24"/>
    <mergeCell ref="F16:H16"/>
    <mergeCell ref="I16:K16"/>
    <mergeCell ref="L16:N16"/>
    <mergeCell ref="O16:Q16"/>
    <mergeCell ref="R16:R17"/>
    <mergeCell ref="S16:S17"/>
    <mergeCell ref="R25:R27"/>
    <mergeCell ref="R28:R30"/>
    <mergeCell ref="S25:S27"/>
    <mergeCell ref="S28:S30"/>
    <mergeCell ref="T25:T27"/>
    <mergeCell ref="T28:T30"/>
    <mergeCell ref="S22:S24"/>
    <mergeCell ref="T22:T24"/>
    <mergeCell ref="S19:S21"/>
    <mergeCell ref="I31:I33"/>
    <mergeCell ref="I34:I36"/>
    <mergeCell ref="J31:K33"/>
    <mergeCell ref="J34:J36"/>
    <mergeCell ref="K34:K36"/>
    <mergeCell ref="O31:O33"/>
    <mergeCell ref="O34:O36"/>
    <mergeCell ref="P31:Q33"/>
    <mergeCell ref="S34:S36"/>
    <mergeCell ref="L40:L42"/>
    <mergeCell ref="M37:N39"/>
    <mergeCell ref="N40:N42"/>
    <mergeCell ref="M40:M42"/>
    <mergeCell ref="R31:R33"/>
    <mergeCell ref="R34:R36"/>
    <mergeCell ref="L31:N36"/>
    <mergeCell ref="O37:Q42"/>
    <mergeCell ref="L37:L39"/>
    <mergeCell ref="B41:B42"/>
    <mergeCell ref="B35:B36"/>
    <mergeCell ref="T31:T33"/>
    <mergeCell ref="T34:T36"/>
    <mergeCell ref="R37:R39"/>
    <mergeCell ref="R40:R42"/>
    <mergeCell ref="S37:S39"/>
    <mergeCell ref="S40:S42"/>
    <mergeCell ref="T40:T42"/>
    <mergeCell ref="S31:S33"/>
    <mergeCell ref="D16:D17"/>
    <mergeCell ref="A46:B46"/>
    <mergeCell ref="D23:D24"/>
    <mergeCell ref="C23:C24"/>
    <mergeCell ref="C29:C30"/>
    <mergeCell ref="C35:C36"/>
    <mergeCell ref="C41:C42"/>
    <mergeCell ref="D35:D36"/>
    <mergeCell ref="D41:D42"/>
  </mergeCells>
  <conditionalFormatting sqref="G34 B39:C40 S18:V18 I17:Q17 M28 M18:N18 I18:I22 R18:R19 L18:L22 J18:K18 F17:H18 J40 P22 O18:O22 P18:Q18 B25:C25 B31:C31 B37:C37 B27:C28 B33:C34 F25:H25 G28 L25:L28 F31:H31 G40 O28:P28 J34 M40 O34:P34 O31:T31 O37:Q42 R37:T37 M25:T25 I25:K31 F37:K37 L31:N37">
    <cfRule type="expression" priority="36" dxfId="3" stopIfTrue="1">
      <formula>"indtast"</formula>
    </cfRule>
  </conditionalFormatting>
  <conditionalFormatting sqref="F28:F30">
    <cfRule type="cellIs" priority="6" dxfId="0" operator="equal" stopIfTrue="1">
      <formula>"LÅST"</formula>
    </cfRule>
    <cfRule type="cellIs" priority="7" dxfId="1" operator="equal" stopIfTrue="1">
      <formula>"LÅST"</formula>
    </cfRule>
  </conditionalFormatting>
  <conditionalFormatting sqref="F34:F36 F40:F42 I34:I36 I40:I42 L40:L42">
    <cfRule type="cellIs" priority="5" dxfId="0" operator="equal" stopIfTrue="1">
      <formula>"LÅST"</formula>
    </cfRule>
  </conditionalFormatting>
  <printOptions/>
  <pageMargins left="0.2362204724409449" right="0.2362204724409449" top="0.3937007874015748" bottom="0.1968503937007874" header="0.31496062992125984" footer="0.31496062992125984"/>
  <pageSetup fitToHeight="1" fitToWidth="1" horizontalDpi="300" verticalDpi="300" orientation="landscape" paperSize="9" scale="74" r:id="rId2"/>
  <ignoredErrors>
    <ignoredError sqref="S22 S28 S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18.421875" style="0" customWidth="1"/>
  </cols>
  <sheetData>
    <row r="1" spans="1:2" ht="12.75">
      <c r="A1" s="13">
        <v>901</v>
      </c>
      <c r="B1" s="33" t="s">
        <v>32</v>
      </c>
    </row>
    <row r="2" spans="1:2" ht="12.75">
      <c r="A2" s="14">
        <v>902</v>
      </c>
      <c r="B2" s="15" t="s">
        <v>33</v>
      </c>
    </row>
    <row r="3" spans="1:2" ht="12.75">
      <c r="A3" s="14">
        <v>903</v>
      </c>
      <c r="B3" s="15" t="s">
        <v>19</v>
      </c>
    </row>
    <row r="4" spans="1:2" ht="12.75">
      <c r="A4" s="14">
        <v>904</v>
      </c>
      <c r="B4" s="15" t="s">
        <v>34</v>
      </c>
    </row>
    <row r="5" spans="1:2" ht="12.75">
      <c r="A5" s="14">
        <v>905</v>
      </c>
      <c r="B5" s="15" t="s">
        <v>35</v>
      </c>
    </row>
    <row r="6" spans="1:2" ht="12.75">
      <c r="A6" s="14">
        <v>906</v>
      </c>
      <c r="B6" s="15" t="s">
        <v>60</v>
      </c>
    </row>
    <row r="7" spans="1:2" ht="12.75">
      <c r="A7" s="14">
        <v>907</v>
      </c>
      <c r="B7" s="15" t="s">
        <v>36</v>
      </c>
    </row>
    <row r="8" spans="1:2" ht="12.75">
      <c r="A8" s="14">
        <v>908</v>
      </c>
      <c r="B8" s="15" t="s">
        <v>62</v>
      </c>
    </row>
    <row r="9" spans="1:2" ht="12.75">
      <c r="A9" s="14">
        <v>909</v>
      </c>
      <c r="B9" s="15" t="s">
        <v>19</v>
      </c>
    </row>
    <row r="10" spans="1:2" ht="12.75">
      <c r="A10" s="14">
        <v>910</v>
      </c>
      <c r="B10" s="15" t="s">
        <v>37</v>
      </c>
    </row>
    <row r="11" spans="1:2" ht="12.75">
      <c r="A11" s="14">
        <v>911</v>
      </c>
      <c r="B11" s="15" t="s">
        <v>38</v>
      </c>
    </row>
    <row r="12" spans="1:2" ht="12.75">
      <c r="A12" s="14">
        <v>912</v>
      </c>
      <c r="B12" s="15" t="s">
        <v>19</v>
      </c>
    </row>
    <row r="13" spans="1:2" ht="12.75">
      <c r="A13" s="14">
        <v>913</v>
      </c>
      <c r="B13" s="15" t="s">
        <v>19</v>
      </c>
    </row>
    <row r="14" spans="1:2" ht="12.75">
      <c r="A14" s="14">
        <v>914</v>
      </c>
      <c r="B14" s="15" t="s">
        <v>39</v>
      </c>
    </row>
    <row r="15" spans="1:2" ht="12.75">
      <c r="A15" s="14">
        <v>915</v>
      </c>
      <c r="B15" s="15" t="s">
        <v>40</v>
      </c>
    </row>
    <row r="16" spans="1:2" ht="12.75">
      <c r="A16" s="14">
        <v>916</v>
      </c>
      <c r="B16" s="15" t="s">
        <v>20</v>
      </c>
    </row>
    <row r="17" spans="1:2" ht="12.75">
      <c r="A17" s="14">
        <v>917</v>
      </c>
      <c r="B17" s="15" t="s">
        <v>19</v>
      </c>
    </row>
    <row r="18" spans="1:2" ht="12.75">
      <c r="A18" s="14">
        <v>918</v>
      </c>
      <c r="B18" s="15" t="s">
        <v>21</v>
      </c>
    </row>
    <row r="19" spans="1:2" ht="12.75">
      <c r="A19" s="14">
        <v>919</v>
      </c>
      <c r="B19" s="15" t="s">
        <v>41</v>
      </c>
    </row>
    <row r="20" spans="1:2" ht="12.75">
      <c r="A20" s="14">
        <v>920</v>
      </c>
      <c r="B20" s="15" t="s">
        <v>42</v>
      </c>
    </row>
    <row r="21" spans="1:2" ht="12.75">
      <c r="A21" s="14">
        <v>921</v>
      </c>
      <c r="B21" s="15" t="s">
        <v>19</v>
      </c>
    </row>
    <row r="22" spans="1:2" ht="12.75">
      <c r="A22" s="14">
        <v>922</v>
      </c>
      <c r="B22" s="15" t="s">
        <v>43</v>
      </c>
    </row>
    <row r="23" spans="1:2" ht="12.75">
      <c r="A23" s="14">
        <v>923</v>
      </c>
      <c r="B23" s="15" t="s">
        <v>44</v>
      </c>
    </row>
    <row r="24" spans="1:2" ht="12.75">
      <c r="A24" s="14">
        <v>924</v>
      </c>
      <c r="B24" s="15" t="s">
        <v>45</v>
      </c>
    </row>
    <row r="25" spans="1:2" ht="12.75">
      <c r="A25" s="14">
        <v>925</v>
      </c>
      <c r="B25" s="15" t="s">
        <v>46</v>
      </c>
    </row>
    <row r="26" spans="1:2" ht="12.75">
      <c r="A26" s="14">
        <v>926</v>
      </c>
      <c r="B26" s="15" t="s">
        <v>47</v>
      </c>
    </row>
    <row r="27" spans="1:2" ht="12.75">
      <c r="A27" s="14">
        <v>927</v>
      </c>
      <c r="B27" s="15" t="s">
        <v>48</v>
      </c>
    </row>
    <row r="28" spans="1:2" ht="12.75">
      <c r="A28" s="14">
        <v>928</v>
      </c>
      <c r="B28" s="15" t="s">
        <v>49</v>
      </c>
    </row>
    <row r="29" spans="1:2" ht="12.75">
      <c r="A29" s="14">
        <v>929</v>
      </c>
      <c r="B29" s="15" t="s">
        <v>19</v>
      </c>
    </row>
    <row r="30" spans="1:2" ht="12.75">
      <c r="A30" s="14">
        <v>930</v>
      </c>
      <c r="B30" s="15" t="s">
        <v>22</v>
      </c>
    </row>
    <row r="31" spans="1:2" ht="12.75">
      <c r="A31" s="14" t="s">
        <v>23</v>
      </c>
      <c r="B31" s="15" t="s">
        <v>19</v>
      </c>
    </row>
  </sheetData>
  <sheetProtection password="CC8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Grindsted Billard 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VBU KLASSEMESTERSKABS SKEMAER</dc:title>
  <dc:subject>KEGLE - 3-B. C. - FRI C.</dc:subject>
  <dc:creator>hmfth@live.dk</dc:creator>
  <cp:keywords/>
  <dc:description/>
  <cp:lastModifiedBy>Frank Thomsen</cp:lastModifiedBy>
  <cp:lastPrinted>2010-12-03T10:55:02Z</cp:lastPrinted>
  <dcterms:created xsi:type="dcterms:W3CDTF">2003-12-18T15:19:05Z</dcterms:created>
  <dcterms:modified xsi:type="dcterms:W3CDTF">2022-06-03T08:25:57Z</dcterms:modified>
  <cp:category/>
  <cp:version/>
  <cp:contentType/>
  <cp:contentStatus/>
</cp:coreProperties>
</file>